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defaultThemeVersion="124226"/>
  <mc:AlternateContent xmlns:mc="http://schemas.openxmlformats.org/markup-compatibility/2006">
    <mc:Choice Requires="x15">
      <x15ac:absPath xmlns:x15ac="http://schemas.microsoft.com/office/spreadsheetml/2010/11/ac" url="C:\Users\anna.szewczyk\Desktop\2022\"/>
    </mc:Choice>
  </mc:AlternateContent>
  <xr:revisionPtr revIDLastSave="0" documentId="13_ncr:1_{F9FF1E18-9759-4148-958D-9B7441AFA8E9}" xr6:coauthVersionLast="47" xr6:coauthVersionMax="47" xr10:uidLastSave="{00000000-0000-0000-0000-000000000000}"/>
  <bookViews>
    <workbookView xWindow="28680" yWindow="-120" windowWidth="29040" windowHeight="15840" tabRatio="601" xr2:uid="{00000000-000D-0000-FFFF-FFFF00000000}"/>
  </bookViews>
  <sheets>
    <sheet name="Aglomeracje 2022 r." sheetId="1" r:id="rId1"/>
    <sheet name=" Oczyszczalnie 2022 r." sheetId="4" r:id="rId2"/>
    <sheet name="KP 2022 r." sheetId="7" r:id="rId3"/>
    <sheet name=" Dane pomocnicze (ze spr. 21)" sheetId="6" state="hidden" r:id="rId4"/>
    <sheet name="Arkusz2" sheetId="2" state="hidden" r:id="rId5"/>
    <sheet name="Arkusz3" sheetId="3" state="hidden" r:id="rId6"/>
  </sheets>
  <definedNames>
    <definedName name="_xlnm._FilterDatabase" localSheetId="3" hidden="1">' Dane pomocnicze (ze spr. 21)'!$A$4:$X$1541</definedName>
    <definedName name="_xlnm._FilterDatabase" localSheetId="1" hidden="1">' Oczyszczalnie 2022 r.'!$A$14:$DA$14</definedName>
    <definedName name="_xlnm._FilterDatabase" localSheetId="0" hidden="1">'Aglomeracje 2022 r.'!$A$12:$EK$30</definedName>
    <definedName name="_xlnm._FilterDatabase" localSheetId="2" hidden="1">'KP 2022 r.'!$A$14:$I$14</definedName>
    <definedName name="Z_11552376_15FB_46EF_BE23_01CDD9CAA153_.wvu.Rows" localSheetId="1" hidden="1">' Oczyszczalnie 2022 r.'!$10:$10</definedName>
    <definedName name="Z_11552376_15FB_46EF_BE23_01CDD9CAA153_.wvu.Rows" localSheetId="0" hidden="1">'Aglomeracje 2022 r.'!$8:$8</definedName>
    <definedName name="Z_11552376_15FB_46EF_BE23_01CDD9CAA153_.wvu.Rows" localSheetId="2" hidden="1">'KP 2022 r.'!$10:$10</definedName>
    <definedName name="Z_426200DC_8DE1_4815_98DE_CB46C11F1A86_.wvu.Rows" localSheetId="1" hidden="1">' Oczyszczalnie 2022 r.'!$10:$10</definedName>
    <definedName name="Z_426200DC_8DE1_4815_98DE_CB46C11F1A86_.wvu.Rows" localSheetId="0" hidden="1">'Aglomeracje 2022 r.'!$8:$8</definedName>
    <definedName name="Z_426200DC_8DE1_4815_98DE_CB46C11F1A86_.wvu.Rows" localSheetId="2" hidden="1">'KP 2022 r.'!$10:$10</definedName>
    <definedName name="Z_8E6C121D_2483_4B46_B1A1_DADD18350BD5_.wvu.Rows" localSheetId="1" hidden="1">' Oczyszczalnie 2022 r.'!$10:$10</definedName>
    <definedName name="Z_8E6C121D_2483_4B46_B1A1_DADD18350BD5_.wvu.Rows" localSheetId="0" hidden="1">'Aglomeracje 2022 r.'!$8:$8</definedName>
    <definedName name="Z_8E6C121D_2483_4B46_B1A1_DADD18350BD5_.wvu.Rows" localSheetId="2" hidden="1">'KP 2022 r.'!$10:$10</definedName>
  </definedNames>
  <calcPr calcId="191029"/>
  <customWorkbookViews>
    <customWorkbookView name="Pietrzak Dominik - Widok osobisty" guid="{11552376-15FB-46EF-BE23-01CDD9CAA153}" mergeInterval="0" personalView="1" maximized="1" xWindow="-8" yWindow="-8" windowWidth="1382" windowHeight="744" activeSheetId="1"/>
    <customWorkbookView name="Piotr Zieleniak - Widok osobisty" guid="{426200DC-8DE1-4815-98DE-CB46C11F1A86}" mergeInterval="0" personalView="1" maximized="1" xWindow="1" yWindow="1" windowWidth="1920" windowHeight="853" activeSheetId="1"/>
    <customWorkbookView name="Grzegorz Waligora - Widok osobisty" guid="{8E6C121D-2483-4B46-B1A1-DADD18350BD5}" mergeInterval="0" personalView="1" xWindow="214" yWindow="1" windowWidth="1655" windowHeight="10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1" l="1"/>
  <c r="CB6" i="4"/>
  <c r="BZ6" i="4"/>
  <c r="BX6" i="4"/>
  <c r="E2" i="7" l="1"/>
  <c r="E2" i="4"/>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B609" i="6"/>
  <c r="B610" i="6"/>
  <c r="B611" i="6"/>
  <c r="B612" i="6"/>
  <c r="B613" i="6"/>
  <c r="B614" i="6"/>
  <c r="B615" i="6"/>
  <c r="B616" i="6"/>
  <c r="B617" i="6"/>
  <c r="B618" i="6"/>
  <c r="B619" i="6"/>
  <c r="B620" i="6"/>
  <c r="B621" i="6"/>
  <c r="B622" i="6"/>
  <c r="B623" i="6"/>
  <c r="B624" i="6"/>
  <c r="B625" i="6"/>
  <c r="B626" i="6"/>
  <c r="B627" i="6"/>
  <c r="B628" i="6"/>
  <c r="B629" i="6"/>
  <c r="B630" i="6"/>
  <c r="B631" i="6"/>
  <c r="B632" i="6"/>
  <c r="B633" i="6"/>
  <c r="B634" i="6"/>
  <c r="B635" i="6"/>
  <c r="B636" i="6"/>
  <c r="B637" i="6"/>
  <c r="B638" i="6"/>
  <c r="B639" i="6"/>
  <c r="B640" i="6"/>
  <c r="B641" i="6"/>
  <c r="B642" i="6"/>
  <c r="B643" i="6"/>
  <c r="B644" i="6"/>
  <c r="B645" i="6"/>
  <c r="B646" i="6"/>
  <c r="B647" i="6"/>
  <c r="B648" i="6"/>
  <c r="B649" i="6"/>
  <c r="B650" i="6"/>
  <c r="B651" i="6"/>
  <c r="B652" i="6"/>
  <c r="B653" i="6"/>
  <c r="B654" i="6"/>
  <c r="B655" i="6"/>
  <c r="B656" i="6"/>
  <c r="B657" i="6"/>
  <c r="B658" i="6"/>
  <c r="B659" i="6"/>
  <c r="B660" i="6"/>
  <c r="B661" i="6"/>
  <c r="B662" i="6"/>
  <c r="B663" i="6"/>
  <c r="B664" i="6"/>
  <c r="B665" i="6"/>
  <c r="B666" i="6"/>
  <c r="B667" i="6"/>
  <c r="B668" i="6"/>
  <c r="B669" i="6"/>
  <c r="B670" i="6"/>
  <c r="B671" i="6"/>
  <c r="B672" i="6"/>
  <c r="B673" i="6"/>
  <c r="B674" i="6"/>
  <c r="B675" i="6"/>
  <c r="B676" i="6"/>
  <c r="B677" i="6"/>
  <c r="B678" i="6"/>
  <c r="B679" i="6"/>
  <c r="B680" i="6"/>
  <c r="B681" i="6"/>
  <c r="B682" i="6"/>
  <c r="B683" i="6"/>
  <c r="B684" i="6"/>
  <c r="B685" i="6"/>
  <c r="B686" i="6"/>
  <c r="B687" i="6"/>
  <c r="B688" i="6"/>
  <c r="B689" i="6"/>
  <c r="B690" i="6"/>
  <c r="B691" i="6"/>
  <c r="B692" i="6"/>
  <c r="B693" i="6"/>
  <c r="B694" i="6"/>
  <c r="B695" i="6"/>
  <c r="B696" i="6"/>
  <c r="B697" i="6"/>
  <c r="B698" i="6"/>
  <c r="B699" i="6"/>
  <c r="B700" i="6"/>
  <c r="B701" i="6"/>
  <c r="B702" i="6"/>
  <c r="B703" i="6"/>
  <c r="B704" i="6"/>
  <c r="B705" i="6"/>
  <c r="B706" i="6"/>
  <c r="B707" i="6"/>
  <c r="B708" i="6"/>
  <c r="B709" i="6"/>
  <c r="B710" i="6"/>
  <c r="B711" i="6"/>
  <c r="B712" i="6"/>
  <c r="B713" i="6"/>
  <c r="B714" i="6"/>
  <c r="B715" i="6"/>
  <c r="B716" i="6"/>
  <c r="B717" i="6"/>
  <c r="B718" i="6"/>
  <c r="B719" i="6"/>
  <c r="B720" i="6"/>
  <c r="B721" i="6"/>
  <c r="B722" i="6"/>
  <c r="B723" i="6"/>
  <c r="B724" i="6"/>
  <c r="B725" i="6"/>
  <c r="B726" i="6"/>
  <c r="B727" i="6"/>
  <c r="B728" i="6"/>
  <c r="B729" i="6"/>
  <c r="B730" i="6"/>
  <c r="B731" i="6"/>
  <c r="B732" i="6"/>
  <c r="B733" i="6"/>
  <c r="B734" i="6"/>
  <c r="B735" i="6"/>
  <c r="B736" i="6"/>
  <c r="B737" i="6"/>
  <c r="B738" i="6"/>
  <c r="B739" i="6"/>
  <c r="B740" i="6"/>
  <c r="B741" i="6"/>
  <c r="B742" i="6"/>
  <c r="B743" i="6"/>
  <c r="B744" i="6"/>
  <c r="B745" i="6"/>
  <c r="B746" i="6"/>
  <c r="B747" i="6"/>
  <c r="B748" i="6"/>
  <c r="B749" i="6"/>
  <c r="B750" i="6"/>
  <c r="B751" i="6"/>
  <c r="B752" i="6"/>
  <c r="B753" i="6"/>
  <c r="B754" i="6"/>
  <c r="B755" i="6"/>
  <c r="B756" i="6"/>
  <c r="B757" i="6"/>
  <c r="B758" i="6"/>
  <c r="B759" i="6"/>
  <c r="B760" i="6"/>
  <c r="B761" i="6"/>
  <c r="B762" i="6"/>
  <c r="B763" i="6"/>
  <c r="B764" i="6"/>
  <c r="B765" i="6"/>
  <c r="B766" i="6"/>
  <c r="B767" i="6"/>
  <c r="B768" i="6"/>
  <c r="B769" i="6"/>
  <c r="B770" i="6"/>
  <c r="B771" i="6"/>
  <c r="B772" i="6"/>
  <c r="B773" i="6"/>
  <c r="B774" i="6"/>
  <c r="B775" i="6"/>
  <c r="B776" i="6"/>
  <c r="B777" i="6"/>
  <c r="B778" i="6"/>
  <c r="B779" i="6"/>
  <c r="B780" i="6"/>
  <c r="B781" i="6"/>
  <c r="B782" i="6"/>
  <c r="B783" i="6"/>
  <c r="B784" i="6"/>
  <c r="B785" i="6"/>
  <c r="B786" i="6"/>
  <c r="B787" i="6"/>
  <c r="B788" i="6"/>
  <c r="B789" i="6"/>
  <c r="B790" i="6"/>
  <c r="B791" i="6"/>
  <c r="B792" i="6"/>
  <c r="B793" i="6"/>
  <c r="B794" i="6"/>
  <c r="B795" i="6"/>
  <c r="B796" i="6"/>
  <c r="B797" i="6"/>
  <c r="B798" i="6"/>
  <c r="B799" i="6"/>
  <c r="B800" i="6"/>
  <c r="B801" i="6"/>
  <c r="B802" i="6"/>
  <c r="B803" i="6"/>
  <c r="B804" i="6"/>
  <c r="B805" i="6"/>
  <c r="B806" i="6"/>
  <c r="B807" i="6"/>
  <c r="B808" i="6"/>
  <c r="B809" i="6"/>
  <c r="B810" i="6"/>
  <c r="B811" i="6"/>
  <c r="B812" i="6"/>
  <c r="B813" i="6"/>
  <c r="B814" i="6"/>
  <c r="B815" i="6"/>
  <c r="B816" i="6"/>
  <c r="B817" i="6"/>
  <c r="B818" i="6"/>
  <c r="B819" i="6"/>
  <c r="B820" i="6"/>
  <c r="B821" i="6"/>
  <c r="B822" i="6"/>
  <c r="B823" i="6"/>
  <c r="B824" i="6"/>
  <c r="B825" i="6"/>
  <c r="B826" i="6"/>
  <c r="B827" i="6"/>
  <c r="B828" i="6"/>
  <c r="B829" i="6"/>
  <c r="B830" i="6"/>
  <c r="B831" i="6"/>
  <c r="B832" i="6"/>
  <c r="B833" i="6"/>
  <c r="B834" i="6"/>
  <c r="B835" i="6"/>
  <c r="B836" i="6"/>
  <c r="B837" i="6"/>
  <c r="B838" i="6"/>
  <c r="B839" i="6"/>
  <c r="B840" i="6"/>
  <c r="B841" i="6"/>
  <c r="B842" i="6"/>
  <c r="B843" i="6"/>
  <c r="B844" i="6"/>
  <c r="B845" i="6"/>
  <c r="B846" i="6"/>
  <c r="B847" i="6"/>
  <c r="B848" i="6"/>
  <c r="B849" i="6"/>
  <c r="B850" i="6"/>
  <c r="B851" i="6"/>
  <c r="B852" i="6"/>
  <c r="B853" i="6"/>
  <c r="B854" i="6"/>
  <c r="B855" i="6"/>
  <c r="B856" i="6"/>
  <c r="B857" i="6"/>
  <c r="B858" i="6"/>
  <c r="B859" i="6"/>
  <c r="B860" i="6"/>
  <c r="B861" i="6"/>
  <c r="B862" i="6"/>
  <c r="B863" i="6"/>
  <c r="B864" i="6"/>
  <c r="B865" i="6"/>
  <c r="B866" i="6"/>
  <c r="B867" i="6"/>
  <c r="B868" i="6"/>
  <c r="B869" i="6"/>
  <c r="B870" i="6"/>
  <c r="B871" i="6"/>
  <c r="B872" i="6"/>
  <c r="B873" i="6"/>
  <c r="B874" i="6"/>
  <c r="B875" i="6"/>
  <c r="B876" i="6"/>
  <c r="B877" i="6"/>
  <c r="B878" i="6"/>
  <c r="B879" i="6"/>
  <c r="B880" i="6"/>
  <c r="B881" i="6"/>
  <c r="B882" i="6"/>
  <c r="B883" i="6"/>
  <c r="B884" i="6"/>
  <c r="B885" i="6"/>
  <c r="B886" i="6"/>
  <c r="B887" i="6"/>
  <c r="B888" i="6"/>
  <c r="B889" i="6"/>
  <c r="B890" i="6"/>
  <c r="B891" i="6"/>
  <c r="B892" i="6"/>
  <c r="B893" i="6"/>
  <c r="B894" i="6"/>
  <c r="B895" i="6"/>
  <c r="B896" i="6"/>
  <c r="B897" i="6"/>
  <c r="B898" i="6"/>
  <c r="B899" i="6"/>
  <c r="B900" i="6"/>
  <c r="B901" i="6"/>
  <c r="B902" i="6"/>
  <c r="B903" i="6"/>
  <c r="B904" i="6"/>
  <c r="B905" i="6"/>
  <c r="B906" i="6"/>
  <c r="B907" i="6"/>
  <c r="B908" i="6"/>
  <c r="B909" i="6"/>
  <c r="B910" i="6"/>
  <c r="B911" i="6"/>
  <c r="B912" i="6"/>
  <c r="B913" i="6"/>
  <c r="B914" i="6"/>
  <c r="B915" i="6"/>
  <c r="B916" i="6"/>
  <c r="B917" i="6"/>
  <c r="B918" i="6"/>
  <c r="B919" i="6"/>
  <c r="B920" i="6"/>
  <c r="B921" i="6"/>
  <c r="B922" i="6"/>
  <c r="B923" i="6"/>
  <c r="B924" i="6"/>
  <c r="B925" i="6"/>
  <c r="B926" i="6"/>
  <c r="B927" i="6"/>
  <c r="B928" i="6"/>
  <c r="B929" i="6"/>
  <c r="B930" i="6"/>
  <c r="B931" i="6"/>
  <c r="B932" i="6"/>
  <c r="B933" i="6"/>
  <c r="B934" i="6"/>
  <c r="B935" i="6"/>
  <c r="B936" i="6"/>
  <c r="B937" i="6"/>
  <c r="B938" i="6"/>
  <c r="B939" i="6"/>
  <c r="B940" i="6"/>
  <c r="B941" i="6"/>
  <c r="B942" i="6"/>
  <c r="B943" i="6"/>
  <c r="B944" i="6"/>
  <c r="B945" i="6"/>
  <c r="B946" i="6"/>
  <c r="B947" i="6"/>
  <c r="B948" i="6"/>
  <c r="B949" i="6"/>
  <c r="B950" i="6"/>
  <c r="B951" i="6"/>
  <c r="B952" i="6"/>
  <c r="B953" i="6"/>
  <c r="B954" i="6"/>
  <c r="B955" i="6"/>
  <c r="B956" i="6"/>
  <c r="B957" i="6"/>
  <c r="B958" i="6"/>
  <c r="B959" i="6"/>
  <c r="B960" i="6"/>
  <c r="B961" i="6"/>
  <c r="B962" i="6"/>
  <c r="B963" i="6"/>
  <c r="B964" i="6"/>
  <c r="B965" i="6"/>
  <c r="B966" i="6"/>
  <c r="B967" i="6"/>
  <c r="B968" i="6"/>
  <c r="B969" i="6"/>
  <c r="B970" i="6"/>
  <c r="B971" i="6"/>
  <c r="B972" i="6"/>
  <c r="B973" i="6"/>
  <c r="B974" i="6"/>
  <c r="B975" i="6"/>
  <c r="B976" i="6"/>
  <c r="B977" i="6"/>
  <c r="B978" i="6"/>
  <c r="B979" i="6"/>
  <c r="B980" i="6"/>
  <c r="B981" i="6"/>
  <c r="B982" i="6"/>
  <c r="B983" i="6"/>
  <c r="B984" i="6"/>
  <c r="B985" i="6"/>
  <c r="B986" i="6"/>
  <c r="B987" i="6"/>
  <c r="B988" i="6"/>
  <c r="B989" i="6"/>
  <c r="B990" i="6"/>
  <c r="B991" i="6"/>
  <c r="B992" i="6"/>
  <c r="B993" i="6"/>
  <c r="B994" i="6"/>
  <c r="B995" i="6"/>
  <c r="B996" i="6"/>
  <c r="B997" i="6"/>
  <c r="B998" i="6"/>
  <c r="B999" i="6"/>
  <c r="B1000" i="6"/>
  <c r="B1001" i="6"/>
  <c r="B1002" i="6"/>
  <c r="B1003" i="6"/>
  <c r="B1004" i="6"/>
  <c r="B1005" i="6"/>
  <c r="B1006" i="6"/>
  <c r="B1007" i="6"/>
  <c r="B1008" i="6"/>
  <c r="B1009" i="6"/>
  <c r="B1010" i="6"/>
  <c r="B1011" i="6"/>
  <c r="B1012" i="6"/>
  <c r="B1013" i="6"/>
  <c r="B1014" i="6"/>
  <c r="B1015" i="6"/>
  <c r="B1016" i="6"/>
  <c r="B1017" i="6"/>
  <c r="B1018" i="6"/>
  <c r="B1019" i="6"/>
  <c r="B1020" i="6"/>
  <c r="B1021" i="6"/>
  <c r="B1022" i="6"/>
  <c r="B1023" i="6"/>
  <c r="B1024" i="6"/>
  <c r="B1025" i="6"/>
  <c r="B1026" i="6"/>
  <c r="B1027" i="6"/>
  <c r="B1028" i="6"/>
  <c r="B1029" i="6"/>
  <c r="B1030" i="6"/>
  <c r="B1031" i="6"/>
  <c r="B1032" i="6"/>
  <c r="B1033" i="6"/>
  <c r="B1034" i="6"/>
  <c r="B1035" i="6"/>
  <c r="B1036" i="6"/>
  <c r="B1037" i="6"/>
  <c r="B1038" i="6"/>
  <c r="B1039" i="6"/>
  <c r="B1040" i="6"/>
  <c r="B1041" i="6"/>
  <c r="B1042" i="6"/>
  <c r="B1043" i="6"/>
  <c r="B1044" i="6"/>
  <c r="B1045" i="6"/>
  <c r="B1046" i="6"/>
  <c r="B1047" i="6"/>
  <c r="B1048" i="6"/>
  <c r="B1049" i="6"/>
  <c r="B1050" i="6"/>
  <c r="B1051" i="6"/>
  <c r="B1052" i="6"/>
  <c r="B1053" i="6"/>
  <c r="B1054" i="6"/>
  <c r="B1055" i="6"/>
  <c r="B1056" i="6"/>
  <c r="B1057" i="6"/>
  <c r="B1058" i="6"/>
  <c r="B1059" i="6"/>
  <c r="B1060" i="6"/>
  <c r="B1061" i="6"/>
  <c r="B1062" i="6"/>
  <c r="B1063" i="6"/>
  <c r="B1064" i="6"/>
  <c r="B1065" i="6"/>
  <c r="B1066" i="6"/>
  <c r="B1067" i="6"/>
  <c r="B1068" i="6"/>
  <c r="B1069" i="6"/>
  <c r="B1070" i="6"/>
  <c r="B1071" i="6"/>
  <c r="B1072" i="6"/>
  <c r="B1073" i="6"/>
  <c r="B1074" i="6"/>
  <c r="B1075" i="6"/>
  <c r="B1076" i="6"/>
  <c r="B1077" i="6"/>
  <c r="B1078" i="6"/>
  <c r="B1079" i="6"/>
  <c r="B1080" i="6"/>
  <c r="B1081" i="6"/>
  <c r="B1082" i="6"/>
  <c r="B1083" i="6"/>
  <c r="B1084" i="6"/>
  <c r="B1085" i="6"/>
  <c r="B1086" i="6"/>
  <c r="B1087" i="6"/>
  <c r="B1088" i="6"/>
  <c r="B1089" i="6"/>
  <c r="B1090" i="6"/>
  <c r="B1091" i="6"/>
  <c r="B1092" i="6"/>
  <c r="B1093" i="6"/>
  <c r="B1094" i="6"/>
  <c r="B1095" i="6"/>
  <c r="B1096" i="6"/>
  <c r="B1097" i="6"/>
  <c r="B1098" i="6"/>
  <c r="B1099" i="6"/>
  <c r="B1100" i="6"/>
  <c r="B1101" i="6"/>
  <c r="B1102" i="6"/>
  <c r="B1103" i="6"/>
  <c r="B1104" i="6"/>
  <c r="B1105" i="6"/>
  <c r="B1106" i="6"/>
  <c r="B1107" i="6"/>
  <c r="B1108" i="6"/>
  <c r="B1109" i="6"/>
  <c r="B1110" i="6"/>
  <c r="B1111" i="6"/>
  <c r="B1112" i="6"/>
  <c r="B1113" i="6"/>
  <c r="B1114" i="6"/>
  <c r="B1115" i="6"/>
  <c r="B1116" i="6"/>
  <c r="B1117" i="6"/>
  <c r="B1118" i="6"/>
  <c r="B1119" i="6"/>
  <c r="B1120" i="6"/>
  <c r="B1121" i="6"/>
  <c r="B1122" i="6"/>
  <c r="B1123" i="6"/>
  <c r="B1124" i="6"/>
  <c r="B1125" i="6"/>
  <c r="B1126" i="6"/>
  <c r="B1127" i="6"/>
  <c r="B1128" i="6"/>
  <c r="B1129" i="6"/>
  <c r="B1130" i="6"/>
  <c r="B1131" i="6"/>
  <c r="B1132" i="6"/>
  <c r="B1133" i="6"/>
  <c r="B1134" i="6"/>
  <c r="B1135" i="6"/>
  <c r="B1136" i="6"/>
  <c r="B1137" i="6"/>
  <c r="B1138" i="6"/>
  <c r="B1139" i="6"/>
  <c r="B1140" i="6"/>
  <c r="B1141" i="6"/>
  <c r="B1142" i="6"/>
  <c r="B1143" i="6"/>
  <c r="B1144" i="6"/>
  <c r="B1145" i="6"/>
  <c r="B1146" i="6"/>
  <c r="B1147" i="6"/>
  <c r="B1148" i="6"/>
  <c r="B1149" i="6"/>
  <c r="B1150" i="6"/>
  <c r="B1151" i="6"/>
  <c r="B1152" i="6"/>
  <c r="B1153" i="6"/>
  <c r="B1154" i="6"/>
  <c r="B1155" i="6"/>
  <c r="B1156" i="6"/>
  <c r="B1157" i="6"/>
  <c r="B1158" i="6"/>
  <c r="B1159" i="6"/>
  <c r="B1160" i="6"/>
  <c r="B1161" i="6"/>
  <c r="B1162" i="6"/>
  <c r="B1163" i="6"/>
  <c r="B1164" i="6"/>
  <c r="B1165" i="6"/>
  <c r="B1166" i="6"/>
  <c r="B1167" i="6"/>
  <c r="B1168" i="6"/>
  <c r="B1169" i="6"/>
  <c r="B1170" i="6"/>
  <c r="B1171" i="6"/>
  <c r="B1172" i="6"/>
  <c r="B1173" i="6"/>
  <c r="B1174" i="6"/>
  <c r="B1175" i="6"/>
  <c r="B1176" i="6"/>
  <c r="B1177" i="6"/>
  <c r="B1178" i="6"/>
  <c r="B1179" i="6"/>
  <c r="B1180" i="6"/>
  <c r="B1181" i="6"/>
  <c r="B1182" i="6"/>
  <c r="B1183" i="6"/>
  <c r="B1184" i="6"/>
  <c r="B1185" i="6"/>
  <c r="B1186" i="6"/>
  <c r="B1187" i="6"/>
  <c r="B1188" i="6"/>
  <c r="B1189" i="6"/>
  <c r="B1190" i="6"/>
  <c r="B1191" i="6"/>
  <c r="B1192" i="6"/>
  <c r="B1193" i="6"/>
  <c r="B1194" i="6"/>
  <c r="B1195" i="6"/>
  <c r="B1196" i="6"/>
  <c r="B1197" i="6"/>
  <c r="B1198" i="6"/>
  <c r="B1199" i="6"/>
  <c r="B1200" i="6"/>
  <c r="B1201" i="6"/>
  <c r="B1202" i="6"/>
  <c r="B1203" i="6"/>
  <c r="B1204" i="6"/>
  <c r="B1205" i="6"/>
  <c r="B1206" i="6"/>
  <c r="B1207" i="6"/>
  <c r="B1208" i="6"/>
  <c r="B1209" i="6"/>
  <c r="B1210" i="6"/>
  <c r="B1211" i="6"/>
  <c r="B1212" i="6"/>
  <c r="B1213" i="6"/>
  <c r="B1214" i="6"/>
  <c r="B1215" i="6"/>
  <c r="B1216" i="6"/>
  <c r="B1217" i="6"/>
  <c r="B1218" i="6"/>
  <c r="B1219" i="6"/>
  <c r="B1220" i="6"/>
  <c r="B1221" i="6"/>
  <c r="B1222" i="6"/>
  <c r="B1223" i="6"/>
  <c r="B1224" i="6"/>
  <c r="B1225" i="6"/>
  <c r="B1226" i="6"/>
  <c r="B1227" i="6"/>
  <c r="B1228" i="6"/>
  <c r="B1229" i="6"/>
  <c r="B1230" i="6"/>
  <c r="B1231" i="6"/>
  <c r="B1232" i="6"/>
  <c r="B1233" i="6"/>
  <c r="B1234" i="6"/>
  <c r="B1235" i="6"/>
  <c r="B1236" i="6"/>
  <c r="B1237" i="6"/>
  <c r="B1238" i="6"/>
  <c r="B1239" i="6"/>
  <c r="B1240" i="6"/>
  <c r="B1241" i="6"/>
  <c r="B1242" i="6"/>
  <c r="B1243" i="6"/>
  <c r="B1244" i="6"/>
  <c r="B1245" i="6"/>
  <c r="B1246" i="6"/>
  <c r="B1247" i="6"/>
  <c r="B1248" i="6"/>
  <c r="B1249" i="6"/>
  <c r="B1250" i="6"/>
  <c r="B1251" i="6"/>
  <c r="B1252" i="6"/>
  <c r="B1253" i="6"/>
  <c r="B1254" i="6"/>
  <c r="B1255" i="6"/>
  <c r="B1256" i="6"/>
  <c r="B1257" i="6"/>
  <c r="B1258" i="6"/>
  <c r="B1259" i="6"/>
  <c r="B1260" i="6"/>
  <c r="B1261" i="6"/>
  <c r="B1262" i="6"/>
  <c r="B1263" i="6"/>
  <c r="B1264" i="6"/>
  <c r="B1265" i="6"/>
  <c r="B1266" i="6"/>
  <c r="B1267" i="6"/>
  <c r="B1268" i="6"/>
  <c r="B1269" i="6"/>
  <c r="B1270" i="6"/>
  <c r="B1271" i="6"/>
  <c r="B1272" i="6"/>
  <c r="B1273" i="6"/>
  <c r="B1274" i="6"/>
  <c r="B1275" i="6"/>
  <c r="B1276" i="6"/>
  <c r="B1277" i="6"/>
  <c r="B1278" i="6"/>
  <c r="B1279" i="6"/>
  <c r="B1280" i="6"/>
  <c r="B1281" i="6"/>
  <c r="B1282" i="6"/>
  <c r="B1283" i="6"/>
  <c r="B1284" i="6"/>
  <c r="B1285" i="6"/>
  <c r="B1286" i="6"/>
  <c r="B1287" i="6"/>
  <c r="B1288" i="6"/>
  <c r="B1289" i="6"/>
  <c r="B1290" i="6"/>
  <c r="B1291" i="6"/>
  <c r="B1292" i="6"/>
  <c r="B1293" i="6"/>
  <c r="B1294" i="6"/>
  <c r="B1295" i="6"/>
  <c r="B1296" i="6"/>
  <c r="B1297" i="6"/>
  <c r="B1298" i="6"/>
  <c r="B1299" i="6"/>
  <c r="B1300" i="6"/>
  <c r="B1301" i="6"/>
  <c r="B1302" i="6"/>
  <c r="B1303" i="6"/>
  <c r="B1304" i="6"/>
  <c r="B1305" i="6"/>
  <c r="B1306" i="6"/>
  <c r="B1307" i="6"/>
  <c r="B1308" i="6"/>
  <c r="B1309" i="6"/>
  <c r="B1310" i="6"/>
  <c r="B1311" i="6"/>
  <c r="B1312" i="6"/>
  <c r="B1313" i="6"/>
  <c r="B1314" i="6"/>
  <c r="B1315" i="6"/>
  <c r="B1316" i="6"/>
  <c r="B1317" i="6"/>
  <c r="B1318" i="6"/>
  <c r="B1319" i="6"/>
  <c r="B1320" i="6"/>
  <c r="B1321" i="6"/>
  <c r="B1322" i="6"/>
  <c r="B1323" i="6"/>
  <c r="B1324" i="6"/>
  <c r="B1325" i="6"/>
  <c r="B1326" i="6"/>
  <c r="B1327" i="6"/>
  <c r="B1328" i="6"/>
  <c r="B1329" i="6"/>
  <c r="B1330" i="6"/>
  <c r="B1331" i="6"/>
  <c r="B1332" i="6"/>
  <c r="B1333" i="6"/>
  <c r="B1334" i="6"/>
  <c r="B1335" i="6"/>
  <c r="B1336" i="6"/>
  <c r="B1337" i="6"/>
  <c r="B1338" i="6"/>
  <c r="B1339" i="6"/>
  <c r="B1340" i="6"/>
  <c r="B1341" i="6"/>
  <c r="B1342" i="6"/>
  <c r="B1343" i="6"/>
  <c r="B1344" i="6"/>
  <c r="B1345" i="6"/>
  <c r="B1346" i="6"/>
  <c r="B1347" i="6"/>
  <c r="B1348" i="6"/>
  <c r="B1349" i="6"/>
  <c r="B1350" i="6"/>
  <c r="B1351" i="6"/>
  <c r="B1352" i="6"/>
  <c r="B1353" i="6"/>
  <c r="B1354" i="6"/>
  <c r="B1355" i="6"/>
  <c r="B1356" i="6"/>
  <c r="B1357" i="6"/>
  <c r="B1358" i="6"/>
  <c r="B1359" i="6"/>
  <c r="B1360" i="6"/>
  <c r="B1361" i="6"/>
  <c r="B1362" i="6"/>
  <c r="B1363" i="6"/>
  <c r="B1364" i="6"/>
  <c r="B1365" i="6"/>
  <c r="B1366" i="6"/>
  <c r="B1367" i="6"/>
  <c r="B1368" i="6"/>
  <c r="B1369" i="6"/>
  <c r="B1370" i="6"/>
  <c r="B1371" i="6"/>
  <c r="B1372" i="6"/>
  <c r="B1373" i="6"/>
  <c r="B1374" i="6"/>
  <c r="B1375" i="6"/>
  <c r="B1376" i="6"/>
  <c r="B1377" i="6"/>
  <c r="B1378" i="6"/>
  <c r="B1379" i="6"/>
  <c r="B1380" i="6"/>
  <c r="B1381" i="6"/>
  <c r="B1382" i="6"/>
  <c r="B1383" i="6"/>
  <c r="B1384" i="6"/>
  <c r="B1385" i="6"/>
  <c r="B1386" i="6"/>
  <c r="B1387" i="6"/>
  <c r="B1388" i="6"/>
  <c r="B1389" i="6"/>
  <c r="B1390" i="6"/>
  <c r="B1391" i="6"/>
  <c r="B1392" i="6"/>
  <c r="B1393" i="6"/>
  <c r="B1394" i="6"/>
  <c r="B1395" i="6"/>
  <c r="B1396" i="6"/>
  <c r="B1397" i="6"/>
  <c r="B1398" i="6"/>
  <c r="B1399" i="6"/>
  <c r="B1400" i="6"/>
  <c r="B1401" i="6"/>
  <c r="B1402" i="6"/>
  <c r="B1403" i="6"/>
  <c r="B1404" i="6"/>
  <c r="B1405" i="6"/>
  <c r="B1406" i="6"/>
  <c r="B1407" i="6"/>
  <c r="B1408" i="6"/>
  <c r="B1409" i="6"/>
  <c r="B1410" i="6"/>
  <c r="B1411" i="6"/>
  <c r="B1412" i="6"/>
  <c r="B1413" i="6"/>
  <c r="B1414" i="6"/>
  <c r="B1415" i="6"/>
  <c r="B1416" i="6"/>
  <c r="B1417" i="6"/>
  <c r="B1418" i="6"/>
  <c r="B1419" i="6"/>
  <c r="B1420" i="6"/>
  <c r="B1421" i="6"/>
  <c r="B1422" i="6"/>
  <c r="B1423" i="6"/>
  <c r="B1424" i="6"/>
  <c r="B1425" i="6"/>
  <c r="B1426" i="6"/>
  <c r="B1427" i="6"/>
  <c r="B1428" i="6"/>
  <c r="B1429" i="6"/>
  <c r="B1430" i="6"/>
  <c r="B1431" i="6"/>
  <c r="B1432" i="6"/>
  <c r="B1433" i="6"/>
  <c r="B1434" i="6"/>
  <c r="B1435" i="6"/>
  <c r="B1436" i="6"/>
  <c r="B1437" i="6"/>
  <c r="B1438" i="6"/>
  <c r="B1439" i="6"/>
  <c r="B1440" i="6"/>
  <c r="B1441" i="6"/>
  <c r="B1442" i="6"/>
  <c r="B1443" i="6"/>
  <c r="B1444" i="6"/>
  <c r="B1445" i="6"/>
  <c r="B1446" i="6"/>
  <c r="B1447" i="6"/>
  <c r="B1448" i="6"/>
  <c r="B1449" i="6"/>
  <c r="B1450" i="6"/>
  <c r="B1451" i="6"/>
  <c r="B1452" i="6"/>
  <c r="B1453" i="6"/>
  <c r="B1454" i="6"/>
  <c r="B1455" i="6"/>
  <c r="B1456" i="6"/>
  <c r="B1457" i="6"/>
  <c r="B1458" i="6"/>
  <c r="B1459" i="6"/>
  <c r="B1460" i="6"/>
  <c r="B1461" i="6"/>
  <c r="B1462" i="6"/>
  <c r="B1463" i="6"/>
  <c r="B1464" i="6"/>
  <c r="B1465" i="6"/>
  <c r="B1466" i="6"/>
  <c r="B1467" i="6"/>
  <c r="B1468" i="6"/>
  <c r="B1469" i="6"/>
  <c r="B1470" i="6"/>
  <c r="B1471" i="6"/>
  <c r="B1472" i="6"/>
  <c r="B1473" i="6"/>
  <c r="B1474" i="6"/>
  <c r="B1475" i="6"/>
  <c r="B1476" i="6"/>
  <c r="B1477" i="6"/>
  <c r="B1478" i="6"/>
  <c r="B1479" i="6"/>
  <c r="B1480" i="6"/>
  <c r="B1481" i="6"/>
  <c r="B1482" i="6"/>
  <c r="B1483" i="6"/>
  <c r="B1484" i="6"/>
  <c r="B1485" i="6"/>
  <c r="B1486" i="6"/>
  <c r="B1487" i="6"/>
  <c r="B1488" i="6"/>
  <c r="B1489" i="6"/>
  <c r="B1490" i="6"/>
  <c r="B1491" i="6"/>
  <c r="B1492" i="6"/>
  <c r="B1493" i="6"/>
  <c r="B1494" i="6"/>
  <c r="B1495" i="6"/>
  <c r="B1496" i="6"/>
  <c r="B1497" i="6"/>
  <c r="B1498" i="6"/>
  <c r="B1499" i="6"/>
  <c r="B1500" i="6"/>
  <c r="B1501" i="6"/>
  <c r="B1502" i="6"/>
  <c r="B1503" i="6"/>
  <c r="B1504" i="6"/>
  <c r="B1505" i="6"/>
  <c r="B1506" i="6"/>
  <c r="B1507" i="6"/>
  <c r="B1508" i="6"/>
  <c r="B1509" i="6"/>
  <c r="B1510" i="6"/>
  <c r="B1511" i="6"/>
  <c r="B1512" i="6"/>
  <c r="B1513" i="6"/>
  <c r="B1514" i="6"/>
  <c r="B1515" i="6"/>
  <c r="B1516" i="6"/>
  <c r="B1517" i="6"/>
  <c r="B1518" i="6"/>
  <c r="B1519" i="6"/>
  <c r="B1520" i="6"/>
  <c r="B1521" i="6"/>
  <c r="B1522" i="6"/>
  <c r="B1523" i="6"/>
  <c r="B1524" i="6"/>
  <c r="B1525" i="6"/>
  <c r="B1526" i="6"/>
  <c r="B1527" i="6"/>
  <c r="B1528" i="6"/>
  <c r="B1529" i="6"/>
  <c r="B1530" i="6"/>
  <c r="B1531" i="6"/>
  <c r="B1532" i="6"/>
  <c r="B1533" i="6"/>
  <c r="B1534" i="6"/>
  <c r="B1535" i="6"/>
  <c r="B1536" i="6"/>
  <c r="B1537" i="6"/>
  <c r="B1538" i="6"/>
  <c r="B1539" i="6"/>
  <c r="B1540" i="6"/>
  <c r="B1541" i="6"/>
  <c r="G5" i="7"/>
  <c r="CG5" i="4" l="1"/>
  <c r="CR4" i="1"/>
  <c r="A18" i="4"/>
  <c r="D19" i="4"/>
  <c r="D20" i="4"/>
  <c r="D21" i="4"/>
  <c r="D22" i="4"/>
  <c r="D23" i="4"/>
  <c r="D24" i="4"/>
  <c r="D25" i="4"/>
  <c r="D26" i="4"/>
  <c r="D27" i="4"/>
  <c r="D28" i="4"/>
  <c r="D29" i="4"/>
  <c r="D30" i="4"/>
  <c r="D18" i="4"/>
  <c r="C19" i="4"/>
  <c r="C20" i="4"/>
  <c r="C21" i="4"/>
  <c r="C22" i="4"/>
  <c r="C23" i="4"/>
  <c r="C24" i="4"/>
  <c r="C25" i="4"/>
  <c r="C26" i="4"/>
  <c r="C27" i="4"/>
  <c r="C28" i="4"/>
  <c r="C29" i="4"/>
  <c r="C30" i="4"/>
  <c r="C18" i="4"/>
  <c r="I17" i="1"/>
  <c r="N17" i="1" s="1"/>
  <c r="I18" i="1"/>
  <c r="M18" i="1" s="1"/>
  <c r="I19" i="1"/>
  <c r="M19" i="1" s="1"/>
  <c r="I20" i="1"/>
  <c r="N20" i="1" s="1"/>
  <c r="I21" i="1"/>
  <c r="N21" i="1" s="1"/>
  <c r="I22" i="1"/>
  <c r="M22" i="1" s="1"/>
  <c r="I23" i="1"/>
  <c r="M23" i="1" s="1"/>
  <c r="I24" i="1"/>
  <c r="N24" i="1" s="1"/>
  <c r="I25" i="1"/>
  <c r="N25" i="1" s="1"/>
  <c r="I26" i="1"/>
  <c r="M26" i="1" s="1"/>
  <c r="I27" i="1"/>
  <c r="M27" i="1" s="1"/>
  <c r="I28" i="1"/>
  <c r="N28" i="1" s="1"/>
  <c r="I29" i="1"/>
  <c r="N29" i="1" s="1"/>
  <c r="I30" i="1"/>
  <c r="M30" i="1" s="1"/>
  <c r="I16" i="1"/>
  <c r="M16" i="1" s="1"/>
  <c r="D17" i="1"/>
  <c r="D18" i="1"/>
  <c r="D19" i="1"/>
  <c r="D20" i="1"/>
  <c r="D21" i="1"/>
  <c r="D22" i="1"/>
  <c r="D23" i="1"/>
  <c r="D24" i="1"/>
  <c r="D25" i="1"/>
  <c r="D26" i="1"/>
  <c r="D27" i="1"/>
  <c r="D28" i="1"/>
  <c r="D29" i="1"/>
  <c r="D30" i="1"/>
  <c r="L19" i="1" l="1"/>
  <c r="J23" i="1"/>
  <c r="N23" i="1"/>
  <c r="J19" i="1"/>
  <c r="N19" i="1"/>
  <c r="L23" i="1"/>
  <c r="J27" i="1"/>
  <c r="K29" i="1"/>
  <c r="K25" i="1"/>
  <c r="K21" i="1"/>
  <c r="K17" i="1"/>
  <c r="L27" i="1"/>
  <c r="M29" i="1"/>
  <c r="M25" i="1"/>
  <c r="M21" i="1"/>
  <c r="M17" i="1"/>
  <c r="M5" i="1" s="1"/>
  <c r="M6" i="1" s="1"/>
  <c r="N27" i="1"/>
  <c r="J30" i="1"/>
  <c r="J26" i="1"/>
  <c r="J22" i="1"/>
  <c r="J18" i="1"/>
  <c r="K28" i="1"/>
  <c r="K24" i="1"/>
  <c r="K20" i="1"/>
  <c r="L30" i="1"/>
  <c r="L26" i="1"/>
  <c r="L22" i="1"/>
  <c r="L18" i="1"/>
  <c r="M28" i="1"/>
  <c r="M24" i="1"/>
  <c r="M20" i="1"/>
  <c r="N30" i="1"/>
  <c r="N26" i="1"/>
  <c r="N22" i="1"/>
  <c r="N18" i="1"/>
  <c r="J29" i="1"/>
  <c r="J25" i="1"/>
  <c r="J21" i="1"/>
  <c r="J17" i="1"/>
  <c r="K27" i="1"/>
  <c r="K23" i="1"/>
  <c r="K19" i="1"/>
  <c r="L29" i="1"/>
  <c r="L25" i="1"/>
  <c r="L21" i="1"/>
  <c r="L17" i="1"/>
  <c r="J28" i="1"/>
  <c r="J24" i="1"/>
  <c r="J20" i="1"/>
  <c r="K30" i="1"/>
  <c r="K26" i="1"/>
  <c r="K22" i="1"/>
  <c r="K18" i="1"/>
  <c r="L28" i="1"/>
  <c r="L24" i="1"/>
  <c r="L20" i="1"/>
  <c r="L16" i="1"/>
  <c r="K16" i="1"/>
  <c r="J16" i="1"/>
  <c r="N16" i="1"/>
  <c r="N5" i="1" s="1"/>
  <c r="N6" i="1" s="1"/>
  <c r="L2" i="1"/>
  <c r="J2" i="1"/>
  <c r="H2" i="1"/>
  <c r="F2" i="1"/>
  <c r="F22" i="7"/>
  <c r="F23" i="7"/>
  <c r="F24" i="7"/>
  <c r="A18" i="7"/>
  <c r="A19" i="7"/>
  <c r="A20" i="7"/>
  <c r="A21" i="7"/>
  <c r="A22" i="7"/>
  <c r="A23" i="7"/>
  <c r="A24" i="7"/>
  <c r="A25" i="7"/>
  <c r="A26" i="7"/>
  <c r="A27" i="7"/>
  <c r="A28" i="7"/>
  <c r="A29" i="7"/>
  <c r="A30" i="7"/>
  <c r="A17" i="7"/>
  <c r="A16" i="7"/>
  <c r="A15" i="7"/>
  <c r="I2" i="1"/>
  <c r="AN13" i="1"/>
  <c r="AM13" i="1"/>
  <c r="EI14" i="1"/>
  <c r="EI15" i="1"/>
  <c r="EI16" i="1"/>
  <c r="EI17" i="1"/>
  <c r="EI18" i="1"/>
  <c r="EI19" i="1"/>
  <c r="EI20" i="1"/>
  <c r="EI21" i="1"/>
  <c r="EI22" i="1"/>
  <c r="EI23" i="1"/>
  <c r="EI24" i="1"/>
  <c r="EI25" i="1"/>
  <c r="EI26" i="1"/>
  <c r="EI27" i="1"/>
  <c r="EI28" i="1"/>
  <c r="EI29" i="1"/>
  <c r="EI30" i="1"/>
  <c r="EI13" i="1"/>
  <c r="EG14" i="1"/>
  <c r="EG15" i="1"/>
  <c r="EG16" i="1"/>
  <c r="EG17" i="1"/>
  <c r="EG18" i="1"/>
  <c r="EG19" i="1"/>
  <c r="EG20" i="1"/>
  <c r="EG21" i="1"/>
  <c r="EG22" i="1"/>
  <c r="EG23" i="1"/>
  <c r="EG24" i="1"/>
  <c r="EG25" i="1"/>
  <c r="EG26" i="1"/>
  <c r="EG27" i="1"/>
  <c r="EG28" i="1"/>
  <c r="EG29" i="1"/>
  <c r="EG30" i="1"/>
  <c r="EG13" i="1"/>
  <c r="D13" i="1"/>
  <c r="D14" i="1"/>
  <c r="D15" i="1"/>
  <c r="F15" i="7"/>
  <c r="F16" i="7"/>
  <c r="F17" i="7"/>
  <c r="F6" i="7" s="1"/>
  <c r="F7" i="7" s="1"/>
  <c r="D15" i="7"/>
  <c r="D16" i="7"/>
  <c r="D17" i="7"/>
  <c r="C15" i="7"/>
  <c r="C16" i="7"/>
  <c r="C17" i="7"/>
  <c r="C18" i="7"/>
  <c r="C19" i="7"/>
  <c r="C20" i="7"/>
  <c r="C21" i="7"/>
  <c r="C22" i="7"/>
  <c r="C23" i="7"/>
  <c r="C24" i="7"/>
  <c r="C25" i="7"/>
  <c r="C26" i="7"/>
  <c r="C27" i="7"/>
  <c r="C28" i="7"/>
  <c r="C29" i="7"/>
  <c r="C30" i="7"/>
  <c r="C15" i="4"/>
  <c r="A23" i="4"/>
  <c r="A24" i="4"/>
  <c r="A25" i="4"/>
  <c r="A26" i="4"/>
  <c r="A27" i="4"/>
  <c r="A28" i="4"/>
  <c r="A29" i="4"/>
  <c r="A30" i="4"/>
  <c r="A16" i="4"/>
  <c r="A17" i="4"/>
  <c r="A19" i="4"/>
  <c r="A20" i="4"/>
  <c r="A21" i="4"/>
  <c r="A22" i="4"/>
  <c r="A15" i="4"/>
  <c r="C17" i="4"/>
  <c r="C16" i="4"/>
  <c r="D15" i="4"/>
  <c r="D16" i="4"/>
  <c r="H4" i="1"/>
  <c r="G4" i="1"/>
  <c r="DI5" i="1"/>
  <c r="DI6" i="1" s="1"/>
  <c r="DH5" i="1"/>
  <c r="DH6" i="1" s="1"/>
  <c r="DG5" i="1"/>
  <c r="DG6" i="1" s="1"/>
  <c r="DF5" i="1"/>
  <c r="DE5" i="1"/>
  <c r="DE6" i="1" s="1"/>
  <c r="DC5" i="1"/>
  <c r="DC6" i="1" s="1"/>
  <c r="DB5" i="1"/>
  <c r="DB6" i="1" s="1"/>
  <c r="DA5" i="1"/>
  <c r="DA6" i="1" s="1"/>
  <c r="CZ5" i="1"/>
  <c r="CZ6" i="1" s="1"/>
  <c r="CY5" i="1"/>
  <c r="CY6" i="1" s="1"/>
  <c r="CX5" i="1"/>
  <c r="CX6" i="1" s="1"/>
  <c r="CW5" i="1"/>
  <c r="CW6" i="1" s="1"/>
  <c r="CV5" i="1"/>
  <c r="CV6" i="1" s="1"/>
  <c r="CU5" i="1"/>
  <c r="CU6" i="1" s="1"/>
  <c r="CT5" i="1"/>
  <c r="CT6" i="1" s="1"/>
  <c r="CS5" i="1"/>
  <c r="CR5" i="1"/>
  <c r="CR6" i="1" s="1"/>
  <c r="CS4" i="1"/>
  <c r="CC5" i="1"/>
  <c r="CA5" i="1"/>
  <c r="CA6" i="1" s="1"/>
  <c r="BY5" i="1"/>
  <c r="BO5" i="1"/>
  <c r="BO6" i="1" s="1"/>
  <c r="BN5" i="1"/>
  <c r="BN6" i="1" s="1"/>
  <c r="BM5" i="1"/>
  <c r="BM6" i="1" s="1"/>
  <c r="BL5" i="1"/>
  <c r="BL6" i="1" s="1"/>
  <c r="BK5" i="1"/>
  <c r="BK6" i="1" s="1"/>
  <c r="BJ5" i="1"/>
  <c r="BJ6" i="1" s="1"/>
  <c r="BE5" i="1"/>
  <c r="BE6" i="1" s="1"/>
  <c r="BB5" i="1"/>
  <c r="BB6" i="1" s="1"/>
  <c r="BA5" i="1"/>
  <c r="BA6" i="1" s="1"/>
  <c r="AZ5" i="1"/>
  <c r="AZ6" i="1" s="1"/>
  <c r="AY5" i="1"/>
  <c r="AY6" i="1" s="1"/>
  <c r="AX5" i="1"/>
  <c r="AX6" i="1" s="1"/>
  <c r="AW5" i="1"/>
  <c r="AW6" i="1" s="1"/>
  <c r="AV5" i="1"/>
  <c r="AV6" i="1" s="1"/>
  <c r="AU5" i="1"/>
  <c r="AT5" i="1"/>
  <c r="AT6" i="1" s="1"/>
  <c r="AS5" i="1"/>
  <c r="AS6" i="1" s="1"/>
  <c r="AR5" i="1"/>
  <c r="AR6" i="1" s="1"/>
  <c r="AJ5" i="1"/>
  <c r="AJ6" i="1" s="1"/>
  <c r="AI5" i="1"/>
  <c r="AI6" i="1" s="1"/>
  <c r="AG5" i="1"/>
  <c r="AG6" i="1" s="1"/>
  <c r="AF5" i="1"/>
  <c r="AF6" i="1" s="1"/>
  <c r="AE5" i="1"/>
  <c r="AE6" i="1" s="1"/>
  <c r="AD5" i="1"/>
  <c r="AB5" i="1"/>
  <c r="AB6" i="1" s="1"/>
  <c r="AA5" i="1"/>
  <c r="AA6" i="1" s="1"/>
  <c r="Z5" i="1"/>
  <c r="Y5" i="1"/>
  <c r="Y6" i="1" s="1"/>
  <c r="X5" i="1"/>
  <c r="W5" i="1"/>
  <c r="W6" i="1" s="1"/>
  <c r="V5" i="1"/>
  <c r="V6" i="1" s="1"/>
  <c r="U5" i="1"/>
  <c r="U6" i="1" s="1"/>
  <c r="T5" i="1"/>
  <c r="T6" i="1" s="1"/>
  <c r="S5" i="1"/>
  <c r="S6" i="1" s="1"/>
  <c r="R5" i="1"/>
  <c r="R6" i="1" s="1"/>
  <c r="Q5" i="1"/>
  <c r="Q6" i="1" s="1"/>
  <c r="P5" i="1"/>
  <c r="P6" i="1" s="1"/>
  <c r="O5" i="1"/>
  <c r="O6" i="1" s="1"/>
  <c r="H5" i="1"/>
  <c r="H6" i="1" s="1"/>
  <c r="G5" i="1"/>
  <c r="G6" i="1" s="1"/>
  <c r="F5" i="1"/>
  <c r="F6" i="1" s="1"/>
  <c r="E5" i="1"/>
  <c r="E6" i="1" s="1"/>
  <c r="BP16" i="1"/>
  <c r="AU6" i="4"/>
  <c r="AU7" i="4" s="1"/>
  <c r="AT6" i="4"/>
  <c r="AT7" i="4" s="1"/>
  <c r="AC28" i="1"/>
  <c r="AH28" i="1"/>
  <c r="AL28" i="1"/>
  <c r="AM28" i="1"/>
  <c r="AN28" i="1"/>
  <c r="BC28" i="1"/>
  <c r="BD28" i="1"/>
  <c r="BP28" i="1"/>
  <c r="BT28" i="1"/>
  <c r="CD28" i="1"/>
  <c r="CE28" i="1" s="1"/>
  <c r="CF28" i="1"/>
  <c r="CG28" i="1"/>
  <c r="CH28" i="1"/>
  <c r="CI28" i="1"/>
  <c r="CK28" i="1"/>
  <c r="CL28" i="1"/>
  <c r="CM28" i="1"/>
  <c r="CN28" i="1"/>
  <c r="CO28" i="1"/>
  <c r="CP28" i="1"/>
  <c r="DZ28" i="1"/>
  <c r="EA28" i="1"/>
  <c r="AC29" i="1"/>
  <c r="AH29" i="1"/>
  <c r="AK29" i="1" s="1"/>
  <c r="AL29" i="1"/>
  <c r="AM29" i="1"/>
  <c r="AN29" i="1"/>
  <c r="BC29" i="1"/>
  <c r="BD29" i="1"/>
  <c r="BP29" i="1"/>
  <c r="BT29" i="1"/>
  <c r="CD29" i="1"/>
  <c r="CF29" i="1"/>
  <c r="CG29" i="1"/>
  <c r="CH29" i="1"/>
  <c r="CI29" i="1"/>
  <c r="CK29" i="1"/>
  <c r="CL29" i="1"/>
  <c r="CM29" i="1"/>
  <c r="CN29" i="1"/>
  <c r="CO29" i="1"/>
  <c r="CP29" i="1"/>
  <c r="DZ29" i="1"/>
  <c r="EA29" i="1"/>
  <c r="AC30" i="1"/>
  <c r="AH30" i="1"/>
  <c r="AL30" i="1"/>
  <c r="AM30" i="1"/>
  <c r="AN30" i="1"/>
  <c r="BC30" i="1"/>
  <c r="BD30" i="1"/>
  <c r="BP30" i="1"/>
  <c r="BT30" i="1"/>
  <c r="CD30" i="1"/>
  <c r="CE30" i="1" s="1"/>
  <c r="CF30" i="1"/>
  <c r="CG30" i="1"/>
  <c r="CH30" i="1"/>
  <c r="CI30" i="1"/>
  <c r="CK30" i="1"/>
  <c r="CL30" i="1"/>
  <c r="CM30" i="1"/>
  <c r="CN30" i="1"/>
  <c r="CO30" i="1"/>
  <c r="CP30" i="1"/>
  <c r="DZ30" i="1"/>
  <c r="EA30" i="1"/>
  <c r="BS15" i="4"/>
  <c r="CC15" i="4"/>
  <c r="DA15" i="4"/>
  <c r="BS16" i="4"/>
  <c r="CD16" i="4" s="1"/>
  <c r="CC16" i="4"/>
  <c r="DA16" i="4"/>
  <c r="D17" i="4"/>
  <c r="BS17" i="4"/>
  <c r="CD17" i="4" s="1"/>
  <c r="CC17" i="4"/>
  <c r="DA17" i="4"/>
  <c r="B5" i="4"/>
  <c r="BS18" i="4"/>
  <c r="CC18" i="4"/>
  <c r="DA18" i="4"/>
  <c r="AL13" i="1"/>
  <c r="CF13" i="1"/>
  <c r="CC6" i="1"/>
  <c r="BY6" i="1"/>
  <c r="B6" i="7"/>
  <c r="F30" i="7"/>
  <c r="F29" i="7"/>
  <c r="F28" i="7"/>
  <c r="F27" i="7"/>
  <c r="F26" i="7"/>
  <c r="F25" i="7"/>
  <c r="F21" i="7"/>
  <c r="F20" i="7"/>
  <c r="F19" i="7"/>
  <c r="F18" i="7"/>
  <c r="I7" i="7"/>
  <c r="D7" i="7"/>
  <c r="C7" i="7"/>
  <c r="DA7" i="4"/>
  <c r="CZ7" i="4"/>
  <c r="CY7" i="4"/>
  <c r="CX7" i="4"/>
  <c r="CW7" i="4"/>
  <c r="CV7" i="4"/>
  <c r="CU7" i="4"/>
  <c r="CT7" i="4"/>
  <c r="CS7" i="4"/>
  <c r="CR7" i="4"/>
  <c r="CQ7" i="4"/>
  <c r="CP7" i="4"/>
  <c r="CM7" i="4"/>
  <c r="CJ7" i="4"/>
  <c r="CI7" i="4"/>
  <c r="CD7" i="4"/>
  <c r="CB7" i="4"/>
  <c r="CA7" i="4"/>
  <c r="BZ7" i="4"/>
  <c r="BY7" i="4"/>
  <c r="BX7" i="4"/>
  <c r="BW7" i="4"/>
  <c r="BV7" i="4"/>
  <c r="BU7" i="4"/>
  <c r="BT7" i="4"/>
  <c r="BS7" i="4"/>
  <c r="BR7" i="4"/>
  <c r="BQ7" i="4"/>
  <c r="BP7" i="4"/>
  <c r="BO7" i="4"/>
  <c r="BN7" i="4"/>
  <c r="BM7" i="4"/>
  <c r="BK7" i="4"/>
  <c r="BJ7" i="4"/>
  <c r="BH7" i="4"/>
  <c r="BG7" i="4"/>
  <c r="BF7" i="4"/>
  <c r="BE7" i="4"/>
  <c r="BD7" i="4"/>
  <c r="BC7" i="4"/>
  <c r="BB7" i="4"/>
  <c r="BA7" i="4"/>
  <c r="AZ7" i="4"/>
  <c r="AY7" i="4"/>
  <c r="AX7" i="4"/>
  <c r="AW7" i="4"/>
  <c r="AN7" i="4"/>
  <c r="AM7" i="4"/>
  <c r="AL7" i="4"/>
  <c r="AK7" i="4"/>
  <c r="AJ7" i="4"/>
  <c r="AI7" i="4"/>
  <c r="AH7" i="4"/>
  <c r="AG7" i="4"/>
  <c r="AF7" i="4"/>
  <c r="AE7" i="4"/>
  <c r="U7" i="4"/>
  <c r="T7" i="4"/>
  <c r="S7" i="4"/>
  <c r="R7" i="4"/>
  <c r="I7" i="4"/>
  <c r="D7" i="4"/>
  <c r="C7" i="4"/>
  <c r="EK6" i="1"/>
  <c r="EJ6" i="1"/>
  <c r="EI6" i="1"/>
  <c r="EH6" i="1"/>
  <c r="EG6" i="1"/>
  <c r="EF6" i="1"/>
  <c r="EE6" i="1"/>
  <c r="ED6" i="1"/>
  <c r="EC6" i="1"/>
  <c r="EB6" i="1"/>
  <c r="EA6" i="1"/>
  <c r="DZ6" i="1"/>
  <c r="DY6" i="1"/>
  <c r="DX6" i="1"/>
  <c r="DW6" i="1"/>
  <c r="DV6" i="1"/>
  <c r="DU6" i="1"/>
  <c r="DT6" i="1"/>
  <c r="DS6" i="1"/>
  <c r="DR6" i="1"/>
  <c r="DQ6" i="1"/>
  <c r="DP6" i="1"/>
  <c r="DO6" i="1"/>
  <c r="DN6" i="1"/>
  <c r="DM6" i="1"/>
  <c r="DL6" i="1"/>
  <c r="DK6" i="1"/>
  <c r="DJ6" i="1"/>
  <c r="DF6" i="1"/>
  <c r="DD6" i="1"/>
  <c r="CQ6" i="1"/>
  <c r="CP6" i="1"/>
  <c r="CO6" i="1"/>
  <c r="CN6" i="1"/>
  <c r="CM6" i="1"/>
  <c r="CL6" i="1"/>
  <c r="CK6" i="1"/>
  <c r="CJ6" i="1"/>
  <c r="CI6" i="1"/>
  <c r="CH6" i="1"/>
  <c r="CG6" i="1"/>
  <c r="CF6" i="1"/>
  <c r="CE6" i="1"/>
  <c r="CB6" i="1"/>
  <c r="BZ6" i="1"/>
  <c r="BX6" i="1"/>
  <c r="BW6" i="1"/>
  <c r="BV6" i="1"/>
  <c r="BU6" i="1"/>
  <c r="BT6" i="1"/>
  <c r="BS6" i="1"/>
  <c r="BR6" i="1"/>
  <c r="BQ6" i="1"/>
  <c r="BP6" i="1"/>
  <c r="BI6" i="1"/>
  <c r="BH6" i="1"/>
  <c r="BG6" i="1"/>
  <c r="BF6" i="1"/>
  <c r="BD6" i="1"/>
  <c r="BC6" i="1"/>
  <c r="AP6" i="1"/>
  <c r="AO6" i="1"/>
  <c r="AN6" i="1"/>
  <c r="AM6" i="1"/>
  <c r="AL6" i="1"/>
  <c r="AK6" i="1"/>
  <c r="E6" i="7"/>
  <c r="E7" i="7" s="1"/>
  <c r="G6" i="7"/>
  <c r="H6" i="7"/>
  <c r="F6" i="4"/>
  <c r="F7" i="4"/>
  <c r="D30" i="7"/>
  <c r="D29" i="7"/>
  <c r="D28" i="7"/>
  <c r="D27" i="7"/>
  <c r="D26" i="7"/>
  <c r="D25" i="7"/>
  <c r="D24" i="7"/>
  <c r="D23" i="7"/>
  <c r="D22" i="7"/>
  <c r="D21" i="7"/>
  <c r="D20" i="7"/>
  <c r="D19" i="7"/>
  <c r="D18" i="7"/>
  <c r="H5" i="7"/>
  <c r="H7" i="7" s="1"/>
  <c r="X6" i="4"/>
  <c r="X7" i="4"/>
  <c r="Y6" i="4"/>
  <c r="Y7" i="4" s="1"/>
  <c r="Z6" i="1"/>
  <c r="AU6" i="1"/>
  <c r="EA14" i="1"/>
  <c r="EA15" i="1"/>
  <c r="EA16" i="1"/>
  <c r="EA17" i="1"/>
  <c r="EA18" i="1"/>
  <c r="EA19" i="1"/>
  <c r="EA20" i="1"/>
  <c r="EA21" i="1"/>
  <c r="EA22" i="1"/>
  <c r="EA23" i="1"/>
  <c r="EA24" i="1"/>
  <c r="EA25" i="1"/>
  <c r="EA26" i="1"/>
  <c r="EA27" i="1"/>
  <c r="EA13" i="1"/>
  <c r="DZ13" i="1"/>
  <c r="DZ14" i="1"/>
  <c r="EB14" i="1" s="1"/>
  <c r="DZ15" i="1"/>
  <c r="EB15" i="1" s="1"/>
  <c r="DZ16" i="1"/>
  <c r="DZ17" i="1"/>
  <c r="EB17" i="1" s="1"/>
  <c r="DZ18" i="1"/>
  <c r="DZ19" i="1"/>
  <c r="EB19" i="1" s="1"/>
  <c r="DZ20" i="1"/>
  <c r="DZ21" i="1"/>
  <c r="EB21" i="1" s="1"/>
  <c r="DZ22" i="1"/>
  <c r="DZ23" i="1"/>
  <c r="EB23" i="1" s="1"/>
  <c r="DZ24" i="1"/>
  <c r="EB24" i="1" s="1"/>
  <c r="DZ25" i="1"/>
  <c r="EB25" i="1" s="1"/>
  <c r="DZ26" i="1"/>
  <c r="EB26" i="1" s="1"/>
  <c r="DZ27" i="1"/>
  <c r="DA30" i="4"/>
  <c r="DA29" i="4"/>
  <c r="DA28" i="4"/>
  <c r="DA27" i="4"/>
  <c r="DA26" i="4"/>
  <c r="DA25" i="4"/>
  <c r="DA24" i="4"/>
  <c r="DA23" i="4"/>
  <c r="DA22" i="4"/>
  <c r="DA21" i="4"/>
  <c r="DA20" i="4"/>
  <c r="DA19" i="4"/>
  <c r="I13" i="1"/>
  <c r="K13" i="1" s="1"/>
  <c r="AL14" i="1"/>
  <c r="AM14" i="1"/>
  <c r="AN14" i="1"/>
  <c r="AL15" i="1"/>
  <c r="AM15" i="1"/>
  <c r="AN15" i="1"/>
  <c r="AL16" i="1"/>
  <c r="AM16" i="1"/>
  <c r="AN16" i="1"/>
  <c r="AL17" i="1"/>
  <c r="AM17" i="1"/>
  <c r="AN17" i="1"/>
  <c r="AL18" i="1"/>
  <c r="AM18" i="1"/>
  <c r="AN18" i="1"/>
  <c r="AL19" i="1"/>
  <c r="AM19" i="1"/>
  <c r="AN19" i="1"/>
  <c r="AL20" i="1"/>
  <c r="AM20" i="1"/>
  <c r="AN20" i="1"/>
  <c r="AL21" i="1"/>
  <c r="AM21" i="1"/>
  <c r="AN21" i="1"/>
  <c r="AL22" i="1"/>
  <c r="AM22" i="1"/>
  <c r="AN22" i="1"/>
  <c r="AL23" i="1"/>
  <c r="AM23" i="1"/>
  <c r="AN23" i="1"/>
  <c r="AL24" i="1"/>
  <c r="AM24" i="1"/>
  <c r="AN24" i="1"/>
  <c r="AL25" i="1"/>
  <c r="AM25" i="1"/>
  <c r="AN25" i="1"/>
  <c r="AL26" i="1"/>
  <c r="AM26" i="1"/>
  <c r="AN26" i="1"/>
  <c r="AL27" i="1"/>
  <c r="AM27" i="1"/>
  <c r="AN27" i="1"/>
  <c r="BS19" i="4"/>
  <c r="CC19" i="4"/>
  <c r="BS20" i="4"/>
  <c r="CD20" i="4" s="1"/>
  <c r="CC20" i="4"/>
  <c r="BS21" i="4"/>
  <c r="CC21" i="4"/>
  <c r="BS22" i="4"/>
  <c r="CC22" i="4"/>
  <c r="BS23" i="4"/>
  <c r="CC23" i="4"/>
  <c r="BS24" i="4"/>
  <c r="CD24" i="4" s="1"/>
  <c r="CC24" i="4"/>
  <c r="BS25" i="4"/>
  <c r="CD25" i="4" s="1"/>
  <c r="CC25" i="4"/>
  <c r="BS26" i="4"/>
  <c r="CD26" i="4" s="1"/>
  <c r="CC26" i="4"/>
  <c r="BS27" i="4"/>
  <c r="CD27" i="4" s="1"/>
  <c r="CC27" i="4"/>
  <c r="BS28" i="4"/>
  <c r="CD28" i="4" s="1"/>
  <c r="CC28" i="4"/>
  <c r="BS29" i="4"/>
  <c r="CD29" i="4" s="1"/>
  <c r="CC29" i="4"/>
  <c r="BS30" i="4"/>
  <c r="CD30" i="4" s="1"/>
  <c r="CC30" i="4"/>
  <c r="I14" i="1"/>
  <c r="M14" i="1" s="1"/>
  <c r="AC14" i="1"/>
  <c r="AH14" i="1"/>
  <c r="AK14" i="1" s="1"/>
  <c r="AP14" i="1" s="1"/>
  <c r="BC14" i="1"/>
  <c r="BD14" i="1"/>
  <c r="BP14" i="1"/>
  <c r="BT14" i="1"/>
  <c r="CD14" i="1"/>
  <c r="CF14" i="1"/>
  <c r="CG14" i="1"/>
  <c r="CH14" i="1"/>
  <c r="CI14" i="1"/>
  <c r="CK14" i="1"/>
  <c r="CL14" i="1"/>
  <c r="CQ14" i="1" s="1"/>
  <c r="CM14" i="1"/>
  <c r="CN14" i="1"/>
  <c r="CO14" i="1"/>
  <c r="CP14" i="1"/>
  <c r="I15" i="1"/>
  <c r="L15" i="1" s="1"/>
  <c r="AC15" i="1"/>
  <c r="AH15" i="1"/>
  <c r="BC15" i="1"/>
  <c r="BD15" i="1"/>
  <c r="BP15" i="1"/>
  <c r="BT15" i="1"/>
  <c r="CD15" i="1"/>
  <c r="CE15" i="1" s="1"/>
  <c r="CF15" i="1"/>
  <c r="CG15" i="1"/>
  <c r="CH15" i="1"/>
  <c r="CI15" i="1"/>
  <c r="CK15" i="1"/>
  <c r="CL15" i="1"/>
  <c r="CM15" i="1"/>
  <c r="CN15" i="1"/>
  <c r="CO15" i="1"/>
  <c r="CP15" i="1"/>
  <c r="AC16" i="1"/>
  <c r="AH16" i="1"/>
  <c r="AK16" i="1" s="1"/>
  <c r="BC16" i="1"/>
  <c r="BD16" i="1"/>
  <c r="BT16" i="1"/>
  <c r="CD16" i="1"/>
  <c r="CF16" i="1"/>
  <c r="CG16" i="1"/>
  <c r="CH16" i="1"/>
  <c r="CI16" i="1"/>
  <c r="CK16" i="1"/>
  <c r="CL16" i="1"/>
  <c r="CM16" i="1"/>
  <c r="CN16" i="1"/>
  <c r="CO16" i="1"/>
  <c r="CP16" i="1"/>
  <c r="AC17" i="1"/>
  <c r="AK17" i="1" s="1"/>
  <c r="AH17" i="1"/>
  <c r="BC17" i="1"/>
  <c r="BD17" i="1"/>
  <c r="BP17" i="1"/>
  <c r="BT17" i="1"/>
  <c r="CD17" i="1"/>
  <c r="CE17" i="1" s="1"/>
  <c r="CF17" i="1"/>
  <c r="CG17" i="1"/>
  <c r="CH17" i="1"/>
  <c r="CI17" i="1"/>
  <c r="CK17" i="1"/>
  <c r="CL17" i="1"/>
  <c r="CM17" i="1"/>
  <c r="CN17" i="1"/>
  <c r="CO17" i="1"/>
  <c r="CP17" i="1"/>
  <c r="AC18" i="1"/>
  <c r="AH18" i="1"/>
  <c r="BC18" i="1"/>
  <c r="BD18" i="1"/>
  <c r="BP18" i="1"/>
  <c r="BT18" i="1"/>
  <c r="CD18" i="1"/>
  <c r="CF18" i="1"/>
  <c r="CG18" i="1"/>
  <c r="CH18" i="1"/>
  <c r="CI18" i="1"/>
  <c r="CK18" i="1"/>
  <c r="CL18" i="1"/>
  <c r="CM18" i="1"/>
  <c r="CN18" i="1"/>
  <c r="CO18" i="1"/>
  <c r="CP18" i="1"/>
  <c r="AC19" i="1"/>
  <c r="AH19" i="1"/>
  <c r="AK19" i="1"/>
  <c r="ED19" i="1" s="1"/>
  <c r="BC19" i="1"/>
  <c r="BD19" i="1"/>
  <c r="BP19" i="1"/>
  <c r="BT19" i="1"/>
  <c r="CE19" i="1" s="1"/>
  <c r="CD19" i="1"/>
  <c r="CF19" i="1"/>
  <c r="CG19" i="1"/>
  <c r="CH19" i="1"/>
  <c r="CI19" i="1"/>
  <c r="CK19" i="1"/>
  <c r="CL19" i="1"/>
  <c r="CM19" i="1"/>
  <c r="CN19" i="1"/>
  <c r="CO19" i="1"/>
  <c r="CP19" i="1"/>
  <c r="AC20" i="1"/>
  <c r="AH20" i="1"/>
  <c r="AK20" i="1" s="1"/>
  <c r="BC20" i="1"/>
  <c r="BD20" i="1"/>
  <c r="BP20" i="1"/>
  <c r="BT20" i="1"/>
  <c r="CD20" i="1"/>
  <c r="CF20" i="1"/>
  <c r="CG20" i="1"/>
  <c r="CH20" i="1"/>
  <c r="CI20" i="1"/>
  <c r="CK20" i="1"/>
  <c r="CL20" i="1"/>
  <c r="CM20" i="1"/>
  <c r="CN20" i="1"/>
  <c r="CO20" i="1"/>
  <c r="CP20" i="1"/>
  <c r="AC21" i="1"/>
  <c r="AH21" i="1"/>
  <c r="AK21" i="1" s="1"/>
  <c r="BC21" i="1"/>
  <c r="BD21" i="1"/>
  <c r="BP21" i="1"/>
  <c r="BT21" i="1"/>
  <c r="CE21" i="1" s="1"/>
  <c r="CD21" i="1"/>
  <c r="CF21" i="1"/>
  <c r="CG21" i="1"/>
  <c r="CH21" i="1"/>
  <c r="CI21" i="1"/>
  <c r="CK21" i="1"/>
  <c r="CL21" i="1"/>
  <c r="CM21" i="1"/>
  <c r="CN21" i="1"/>
  <c r="CO21" i="1"/>
  <c r="CP21" i="1"/>
  <c r="AC22" i="1"/>
  <c r="AH22" i="1"/>
  <c r="BC22" i="1"/>
  <c r="BD22" i="1"/>
  <c r="BP22" i="1"/>
  <c r="BT22" i="1"/>
  <c r="CD22" i="1"/>
  <c r="CE22" i="1" s="1"/>
  <c r="CF22" i="1"/>
  <c r="CG22" i="1"/>
  <c r="CH22" i="1"/>
  <c r="CI22" i="1"/>
  <c r="CK22" i="1"/>
  <c r="CL22" i="1"/>
  <c r="CM22" i="1"/>
  <c r="CN22" i="1"/>
  <c r="CO22" i="1"/>
  <c r="CP22" i="1"/>
  <c r="AC23" i="1"/>
  <c r="AH23" i="1"/>
  <c r="BC23" i="1"/>
  <c r="BD23" i="1"/>
  <c r="BP23" i="1"/>
  <c r="BT23" i="1"/>
  <c r="CD23" i="1"/>
  <c r="CE23" i="1" s="1"/>
  <c r="CF23" i="1"/>
  <c r="CG23" i="1"/>
  <c r="CH23" i="1"/>
  <c r="CI23" i="1"/>
  <c r="CK23" i="1"/>
  <c r="CL23" i="1"/>
  <c r="CM23" i="1"/>
  <c r="CN23" i="1"/>
  <c r="CO23" i="1"/>
  <c r="CP23" i="1"/>
  <c r="AC24" i="1"/>
  <c r="AH24" i="1"/>
  <c r="BC24" i="1"/>
  <c r="BD24" i="1"/>
  <c r="BP24" i="1"/>
  <c r="BT24" i="1"/>
  <c r="CD24" i="1"/>
  <c r="CE24" i="1" s="1"/>
  <c r="CF24" i="1"/>
  <c r="CG24" i="1"/>
  <c r="CH24" i="1"/>
  <c r="CI24" i="1"/>
  <c r="CK24" i="1"/>
  <c r="CL24" i="1"/>
  <c r="CM24" i="1"/>
  <c r="CN24" i="1"/>
  <c r="CO24" i="1"/>
  <c r="CP24" i="1"/>
  <c r="AC25" i="1"/>
  <c r="AH25" i="1"/>
  <c r="BC25" i="1"/>
  <c r="BD25" i="1"/>
  <c r="BP25" i="1"/>
  <c r="BT25" i="1"/>
  <c r="CD25" i="1"/>
  <c r="CE25" i="1" s="1"/>
  <c r="CF25" i="1"/>
  <c r="CG25" i="1"/>
  <c r="CH25" i="1"/>
  <c r="CI25" i="1"/>
  <c r="CK25" i="1"/>
  <c r="CL25" i="1"/>
  <c r="CM25" i="1"/>
  <c r="CN25" i="1"/>
  <c r="CO25" i="1"/>
  <c r="CP25" i="1"/>
  <c r="AC26" i="1"/>
  <c r="AH26" i="1"/>
  <c r="BC26" i="1"/>
  <c r="BD26" i="1"/>
  <c r="BP26" i="1"/>
  <c r="BT26" i="1"/>
  <c r="CD26" i="1"/>
  <c r="CE26" i="1" s="1"/>
  <c r="CF26" i="1"/>
  <c r="CG26" i="1"/>
  <c r="CH26" i="1"/>
  <c r="CI26" i="1"/>
  <c r="CK26" i="1"/>
  <c r="CL26" i="1"/>
  <c r="CM26" i="1"/>
  <c r="CN26" i="1"/>
  <c r="CO26" i="1"/>
  <c r="CP26" i="1"/>
  <c r="AC27" i="1"/>
  <c r="AK27" i="1" s="1"/>
  <c r="AH27" i="1"/>
  <c r="BC27" i="1"/>
  <c r="BD27" i="1"/>
  <c r="BP27" i="1"/>
  <c r="BT27" i="1"/>
  <c r="CD27" i="1"/>
  <c r="CF27" i="1"/>
  <c r="CG27" i="1"/>
  <c r="CH27" i="1"/>
  <c r="CI27" i="1"/>
  <c r="CK27" i="1"/>
  <c r="CL27" i="1"/>
  <c r="CM27" i="1"/>
  <c r="CN27" i="1"/>
  <c r="CO27" i="1"/>
  <c r="CP27" i="1"/>
  <c r="CI13" i="1"/>
  <c r="CK13" i="1"/>
  <c r="CL13" i="1"/>
  <c r="CM13" i="1"/>
  <c r="CN13" i="1"/>
  <c r="CO13" i="1"/>
  <c r="CP13" i="1"/>
  <c r="CH13" i="1"/>
  <c r="CG13" i="1"/>
  <c r="BD13" i="1"/>
  <c r="BC13" i="1"/>
  <c r="BT13" i="1"/>
  <c r="CE13" i="1" s="1"/>
  <c r="BP13" i="1"/>
  <c r="AH13" i="1"/>
  <c r="AC13" i="1"/>
  <c r="E6" i="4"/>
  <c r="E7" i="4" s="1"/>
  <c r="CH5" i="4"/>
  <c r="CG6" i="4"/>
  <c r="CH6" i="4"/>
  <c r="CF5" i="4"/>
  <c r="CE5" i="4"/>
  <c r="BL6" i="4"/>
  <c r="BL7" i="4"/>
  <c r="BI6" i="4"/>
  <c r="BI7" i="4" s="1"/>
  <c r="AO5" i="4"/>
  <c r="AP5" i="4"/>
  <c r="AO6" i="4"/>
  <c r="AO7" i="4" s="1"/>
  <c r="AP6" i="4"/>
  <c r="AP7" i="4" s="1"/>
  <c r="V6" i="4"/>
  <c r="V7" i="4"/>
  <c r="G6" i="4"/>
  <c r="G7" i="4" s="1"/>
  <c r="H6" i="4"/>
  <c r="H7" i="4"/>
  <c r="J6" i="4"/>
  <c r="J7" i="4" s="1"/>
  <c r="K6" i="4"/>
  <c r="K7" i="4"/>
  <c r="L6" i="4"/>
  <c r="L7" i="4" s="1"/>
  <c r="M6" i="4"/>
  <c r="M7" i="4"/>
  <c r="N6" i="4"/>
  <c r="N7" i="4" s="1"/>
  <c r="O6" i="4"/>
  <c r="O7" i="4"/>
  <c r="P6" i="4"/>
  <c r="P7" i="4" s="1"/>
  <c r="Q6" i="4"/>
  <c r="Q7" i="4"/>
  <c r="W6" i="4"/>
  <c r="W7" i="4" s="1"/>
  <c r="Z6" i="4"/>
  <c r="Z7" i="4"/>
  <c r="AA6" i="4"/>
  <c r="AA7" i="4" s="1"/>
  <c r="AB6" i="4"/>
  <c r="AB7" i="4"/>
  <c r="AC6" i="4"/>
  <c r="AC7" i="4" s="1"/>
  <c r="AD6" i="4"/>
  <c r="AD7" i="4"/>
  <c r="AQ6" i="4"/>
  <c r="AQ7" i="4" s="1"/>
  <c r="AR6" i="4"/>
  <c r="AR7" i="4"/>
  <c r="AS6" i="4"/>
  <c r="AS7" i="4" s="1"/>
  <c r="AV6" i="4"/>
  <c r="AV7" i="4"/>
  <c r="CE6" i="4"/>
  <c r="CF6" i="4"/>
  <c r="CK6" i="4"/>
  <c r="CK7" i="4"/>
  <c r="CL6" i="4"/>
  <c r="CL7" i="4" s="1"/>
  <c r="CN6" i="4"/>
  <c r="CN7" i="4"/>
  <c r="CO6" i="4"/>
  <c r="CO7" i="4" s="1"/>
  <c r="B6" i="4"/>
  <c r="CD13" i="1"/>
  <c r="CE29" i="1"/>
  <c r="AK28" i="1"/>
  <c r="AQ28" i="1" s="1"/>
  <c r="CE27" i="1"/>
  <c r="AK26" i="1"/>
  <c r="EE26" i="1" s="1"/>
  <c r="AK23" i="1"/>
  <c r="AP23" i="1" s="1"/>
  <c r="ED23" i="1"/>
  <c r="AC5" i="1"/>
  <c r="AC6" i="1" s="1"/>
  <c r="CD18" i="4"/>
  <c r="CD22" i="4"/>
  <c r="D5" i="1"/>
  <c r="D6" i="1" s="1"/>
  <c r="AO26" i="1"/>
  <c r="CE18" i="1"/>
  <c r="EE23" i="1"/>
  <c r="AK24" i="1"/>
  <c r="AQ24" i="1" s="1"/>
  <c r="AK25" i="1"/>
  <c r="AK15" i="1"/>
  <c r="EE15" i="1" s="1"/>
  <c r="EH15" i="1" s="1"/>
  <c r="AK18" i="1"/>
  <c r="AQ18" i="1" s="1"/>
  <c r="AP17" i="1"/>
  <c r="CE14" i="1"/>
  <c r="CD15" i="4"/>
  <c r="CD21" i="4"/>
  <c r="CD19" i="4"/>
  <c r="CD23" i="4"/>
  <c r="ED20" i="1"/>
  <c r="ED25" i="1"/>
  <c r="ED18" i="1"/>
  <c r="AP18" i="1"/>
  <c r="EE18" i="1"/>
  <c r="EH18" i="1" s="1"/>
  <c r="AQ23" i="1"/>
  <c r="AO23" i="1"/>
  <c r="EF23" i="1"/>
  <c r="EB18" i="1"/>
  <c r="EB22" i="1"/>
  <c r="B5" i="7"/>
  <c r="CQ28" i="1"/>
  <c r="EB20" i="1"/>
  <c r="CQ29" i="1"/>
  <c r="CQ30" i="1"/>
  <c r="I5" i="1"/>
  <c r="I6" i="1" s="1"/>
  <c r="C4" i="1"/>
  <c r="C6" i="1" s="1"/>
  <c r="CF7" i="4" l="1"/>
  <c r="CJ13" i="1"/>
  <c r="CJ29" i="1"/>
  <c r="CJ23" i="1"/>
  <c r="CJ14" i="1"/>
  <c r="CJ28" i="1"/>
  <c r="CE16" i="1"/>
  <c r="AP16" i="1"/>
  <c r="EE16" i="1"/>
  <c r="AO16" i="1"/>
  <c r="AH5" i="1"/>
  <c r="AH6" i="1" s="1"/>
  <c r="AQ16" i="1"/>
  <c r="AQ5" i="1" s="1"/>
  <c r="AQ6" i="1" s="1"/>
  <c r="CE7" i="4"/>
  <c r="L5" i="1"/>
  <c r="L6" i="1" s="1"/>
  <c r="CJ26" i="1"/>
  <c r="CQ15" i="1"/>
  <c r="CQ22" i="1"/>
  <c r="CJ22" i="1"/>
  <c r="CJ19" i="1"/>
  <c r="EB27" i="1"/>
  <c r="EB29" i="1"/>
  <c r="CQ25" i="1"/>
  <c r="CJ25" i="1"/>
  <c r="CQ20" i="1"/>
  <c r="EB30" i="1"/>
  <c r="CS6" i="1"/>
  <c r="G2" i="1"/>
  <c r="J14" i="1"/>
  <c r="K14" i="1"/>
  <c r="N15" i="1"/>
  <c r="N14" i="1"/>
  <c r="J13" i="1"/>
  <c r="N13" i="1"/>
  <c r="M13" i="1"/>
  <c r="L13" i="1"/>
  <c r="CH7" i="4"/>
  <c r="CM2" i="4"/>
  <c r="EB16" i="1"/>
  <c r="CO2" i="4"/>
  <c r="B7" i="4"/>
  <c r="L14" i="1"/>
  <c r="I2" i="7"/>
  <c r="G7" i="7"/>
  <c r="CG7" i="4"/>
  <c r="K5" i="1"/>
  <c r="K6" i="1" s="1"/>
  <c r="J5" i="1"/>
  <c r="J6" i="1" s="1"/>
  <c r="CQ16" i="1"/>
  <c r="CJ16" i="1"/>
  <c r="AO21" i="1"/>
  <c r="EF21" i="1" s="1"/>
  <c r="AP21" i="1"/>
  <c r="ED21" i="1"/>
  <c r="EE21" i="1"/>
  <c r="AP29" i="1"/>
  <c r="ED29" i="1"/>
  <c r="EE29" i="1"/>
  <c r="EH29" i="1" s="1"/>
  <c r="EJ29" i="1" s="1"/>
  <c r="EK29" i="1" s="1"/>
  <c r="AQ29" i="1"/>
  <c r="AO29" i="1"/>
  <c r="EF29" i="1" s="1"/>
  <c r="CQ23" i="1"/>
  <c r="AK22" i="1"/>
  <c r="AP22" i="1" s="1"/>
  <c r="AK30" i="1"/>
  <c r="EB28" i="1"/>
  <c r="AP15" i="1"/>
  <c r="J15" i="1"/>
  <c r="M15" i="1"/>
  <c r="CJ27" i="1"/>
  <c r="ED16" i="1"/>
  <c r="EF16" i="1" s="1"/>
  <c r="ED15" i="1"/>
  <c r="ED26" i="1"/>
  <c r="CJ24" i="1"/>
  <c r="CJ20" i="1"/>
  <c r="CE20" i="1"/>
  <c r="CD4" i="1" s="1"/>
  <c r="K15" i="1"/>
  <c r="AO15" i="1"/>
  <c r="EF15" i="1" s="1"/>
  <c r="AQ26" i="1"/>
  <c r="CQ24" i="1"/>
  <c r="CQ21" i="1"/>
  <c r="CJ21" i="1"/>
  <c r="CJ18" i="1"/>
  <c r="CQ17" i="1"/>
  <c r="CJ17" i="1"/>
  <c r="CJ15" i="1"/>
  <c r="EB13" i="1"/>
  <c r="CJ30" i="1"/>
  <c r="EI2" i="1"/>
  <c r="CC5" i="4"/>
  <c r="EE24" i="1"/>
  <c r="AO24" i="1"/>
  <c r="AP24" i="1"/>
  <c r="EF24" i="1"/>
  <c r="ED24" i="1"/>
  <c r="AQ27" i="1"/>
  <c r="ED27" i="1"/>
  <c r="EE27" i="1"/>
  <c r="AP27" i="1"/>
  <c r="AO27" i="1"/>
  <c r="CQ26" i="1"/>
  <c r="AP19" i="1"/>
  <c r="AQ19" i="1"/>
  <c r="EE19" i="1"/>
  <c r="EJ18" i="1"/>
  <c r="EK18" i="1" s="1"/>
  <c r="AO19" i="1"/>
  <c r="EF19" i="1" s="1"/>
  <c r="EH23" i="1"/>
  <c r="EJ23" i="1"/>
  <c r="EK23" i="1" s="1"/>
  <c r="EH26" i="1"/>
  <c r="EJ26" i="1" s="1"/>
  <c r="EK26" i="1" s="1"/>
  <c r="X4" i="1"/>
  <c r="X6" i="1" s="1"/>
  <c r="CQ27" i="1"/>
  <c r="AO22" i="1"/>
  <c r="EE22" i="1"/>
  <c r="CQ19" i="1"/>
  <c r="ED30" i="1"/>
  <c r="AO30" i="1"/>
  <c r="EF30" i="1" s="1"/>
  <c r="EJ15" i="1"/>
  <c r="EK15" i="1" s="1"/>
  <c r="AP25" i="1"/>
  <c r="AO25" i="1"/>
  <c r="EF25" i="1" s="1"/>
  <c r="EE25" i="1"/>
  <c r="AQ25" i="1"/>
  <c r="EE14" i="1"/>
  <c r="AO14" i="1"/>
  <c r="AQ14" i="1"/>
  <c r="ED14" i="1"/>
  <c r="EH16" i="1"/>
  <c r="EJ16" i="1" s="1"/>
  <c r="EK16" i="1" s="1"/>
  <c r="AD4" i="1"/>
  <c r="AD6" i="1" s="1"/>
  <c r="AK13" i="1"/>
  <c r="CQ13" i="1"/>
  <c r="AO20" i="1"/>
  <c r="EF20" i="1" s="1"/>
  <c r="AQ20" i="1"/>
  <c r="EE20" i="1"/>
  <c r="AP20" i="1"/>
  <c r="ED17" i="1"/>
  <c r="AQ17" i="1"/>
  <c r="EE17" i="1"/>
  <c r="AO17" i="1"/>
  <c r="EF26" i="1"/>
  <c r="AP28" i="1"/>
  <c r="EE28" i="1"/>
  <c r="ED28" i="1"/>
  <c r="AO28" i="1"/>
  <c r="EF28" i="1" s="1"/>
  <c r="CQ18" i="1"/>
  <c r="B7" i="7"/>
  <c r="AQ15" i="1"/>
  <c r="AO18" i="1"/>
  <c r="EF18" i="1" s="1"/>
  <c r="AP26" i="1"/>
  <c r="AQ21" i="1"/>
  <c r="M2" i="1" l="1"/>
  <c r="EF17" i="1"/>
  <c r="EH21" i="1"/>
  <c r="EJ21" i="1" s="1"/>
  <c r="EK21" i="1" s="1"/>
  <c r="EE30" i="1"/>
  <c r="EH30" i="1" s="1"/>
  <c r="EJ30" i="1" s="1"/>
  <c r="EK30" i="1" s="1"/>
  <c r="AQ30" i="1"/>
  <c r="AP30" i="1"/>
  <c r="ED22" i="1"/>
  <c r="EF22" i="1" s="1"/>
  <c r="AQ22" i="1"/>
  <c r="EF27" i="1"/>
  <c r="EH14" i="1"/>
  <c r="EJ14" i="1" s="1"/>
  <c r="EK14" i="1" s="1"/>
  <c r="EH22" i="1"/>
  <c r="EJ22" i="1" s="1"/>
  <c r="EK22" i="1" s="1"/>
  <c r="EH19" i="1"/>
  <c r="EJ19" i="1" s="1"/>
  <c r="EK19" i="1" s="1"/>
  <c r="EH27" i="1"/>
  <c r="EJ27" i="1" s="1"/>
  <c r="EK27" i="1" s="1"/>
  <c r="ED13" i="1"/>
  <c r="AP13" i="1"/>
  <c r="AQ13" i="1"/>
  <c r="AO13" i="1"/>
  <c r="EF13" i="1" s="1"/>
  <c r="EE13" i="1"/>
  <c r="EH24" i="1"/>
  <c r="EJ24" i="1" s="1"/>
  <c r="EK24" i="1" s="1"/>
  <c r="CD6" i="1"/>
  <c r="EK2" i="1"/>
  <c r="K2" i="1" s="1"/>
  <c r="EH28" i="1"/>
  <c r="EJ28" i="1" s="1"/>
  <c r="EK28" i="1" s="1"/>
  <c r="EH17" i="1"/>
  <c r="EJ17" i="1" s="1"/>
  <c r="EK17" i="1" s="1"/>
  <c r="EH25" i="1"/>
  <c r="EJ25" i="1" s="1"/>
  <c r="EK25" i="1" s="1"/>
  <c r="CC7" i="4"/>
  <c r="EH20" i="1"/>
  <c r="EJ20" i="1" s="1"/>
  <c r="EK20" i="1" s="1"/>
  <c r="EF14" i="1"/>
  <c r="E2" i="1" l="1"/>
  <c r="EH13" i="1"/>
  <c r="EJ13" i="1" s="1"/>
  <c r="EK13" i="1" s="1"/>
</calcChain>
</file>

<file path=xl/sharedStrings.xml><?xml version="1.0" encoding="utf-8"?>
<sst xmlns="http://schemas.openxmlformats.org/spreadsheetml/2006/main" count="25425" uniqueCount="8132">
  <si>
    <t>I_d oczyszczalni ścieków</t>
  </si>
  <si>
    <t>średnia</t>
  </si>
  <si>
    <t>maksymalna</t>
  </si>
  <si>
    <t xml:space="preserve">fundusze zagraniczne  </t>
  </si>
  <si>
    <t>inne źródła finansowania</t>
  </si>
  <si>
    <t>nazwa funduszu</t>
  </si>
  <si>
    <t xml:space="preserve">nazwa </t>
  </si>
  <si>
    <t xml:space="preserve">I_d aglomeracji </t>
  </si>
  <si>
    <t>FINANSOWANIE</t>
  </si>
  <si>
    <t>środki własne samorządów gmin oraz środki przedsiębiorstw wodociągowo-kanalizacyjnych [tys. zł]</t>
  </si>
  <si>
    <t>kwota [tys. zł]</t>
  </si>
  <si>
    <t>fundusze ekologiczne</t>
  </si>
  <si>
    <t>region wodny</t>
  </si>
  <si>
    <t>współrzędne geograficzne oczyszczalni ścieków</t>
  </si>
  <si>
    <t>współrzędne geograficzne punktu zrzutu ścieków</t>
  </si>
  <si>
    <t>długość istniejącej kanalizacji deszczowej 
w aglomeracji
 [km]</t>
  </si>
  <si>
    <t>nazwa oczyszczalni</t>
  </si>
  <si>
    <t>uwagi</t>
  </si>
  <si>
    <t>powiat</t>
  </si>
  <si>
    <t>rodzaj gminy</t>
  </si>
  <si>
    <t>czy gmina/y prowadzą ewidencję zbiorników bezodpływowych oraz przydomowych oczyszczalni ścieków</t>
  </si>
  <si>
    <t>ogółem [km]</t>
  </si>
  <si>
    <t>w tym sieci grawitacyjnej [km]</t>
  </si>
  <si>
    <t>w tym sieci grawitacyjnej 
[km]</t>
  </si>
  <si>
    <t>ilość ścieków dostarczanych do oczyszczalni taborem asenizacyjnym (tylko ścieki z terenu aglomeracji)
 [tys. m3/r]</t>
  </si>
  <si>
    <t>ilość ścieków oczyszczanych systemami indywidualnymi (przydomowymi oczyszczalniami ścieków) 
[tys. m3/r]</t>
  </si>
  <si>
    <t>adres oczyszczalni</t>
  </si>
  <si>
    <t>aktualny rodzaj oczyszczalni</t>
  </si>
  <si>
    <t>docelowa maksymalna</t>
  </si>
  <si>
    <t>nazwa odbiornika ścieków</t>
  </si>
  <si>
    <t>I rzędu</t>
  </si>
  <si>
    <t>II rzędu</t>
  </si>
  <si>
    <t>III rzędu</t>
  </si>
  <si>
    <t>bezpośredni odbiornik</t>
  </si>
  <si>
    <t>BZT5</t>
  </si>
  <si>
    <t>ChZT</t>
  </si>
  <si>
    <t>zawiesina ogólna</t>
  </si>
  <si>
    <t>azot ogólny</t>
  </si>
  <si>
    <t>fosfor ogólny</t>
  </si>
  <si>
    <t>BZT5 [mgO2/l]</t>
  </si>
  <si>
    <t>ChZT [mgO2/l]</t>
  </si>
  <si>
    <t>zawiesina ogólna [mg/l]</t>
  </si>
  <si>
    <t>azot ogólny [mg/l]</t>
  </si>
  <si>
    <t>fosfor ogólny [mg/l]</t>
  </si>
  <si>
    <t>redukcja biogenów</t>
  </si>
  <si>
    <t>azot [%]</t>
  </si>
  <si>
    <t>fosfor [%]</t>
  </si>
  <si>
    <t>R10  REK - do rekultywacji terenów</t>
  </si>
  <si>
    <t>R10 KOM - do uprawy roślin przeznaczonych na kompost</t>
  </si>
  <si>
    <t>D9 SUSZ - osad wysuszono</t>
  </si>
  <si>
    <t>D10 INC - osad poddano spaleniu</t>
  </si>
  <si>
    <t>szerokość (N)</t>
  </si>
  <si>
    <t>długość (E)</t>
  </si>
  <si>
    <t xml:space="preserve">stosowane metody ograniczające zanieczyszczenia związane 
z przelewem
 wód burzowych </t>
  </si>
  <si>
    <t>sytuacje wpływające na nieprawidłowe funkcjonowanie procesu oczyszczania ścieków</t>
  </si>
  <si>
    <t>błędy wykonawcze, błędy eksploatacyjne
niewystarczająca wydajność hydrauliczna, zbyt mała przepustowość pod kątem możliwości przyjęcia ładunku zanieczyszczeń</t>
  </si>
  <si>
    <t>poważne awarie</t>
  </si>
  <si>
    <t>błędy projektowe</t>
  </si>
  <si>
    <t>liczba zarejestrowanych miejsc noclegowych korzystających ze zbiorników bezodpływowych (szamb)</t>
  </si>
  <si>
    <t>RLM od przemysłu podłączonego do sieci kanalizacyjnej</t>
  </si>
  <si>
    <t>gminy, które nie przekazały danych</t>
  </si>
  <si>
    <t>liczba zainstalowanych zbiorników bezodpływowych [szt.]</t>
  </si>
  <si>
    <t>status oczyszczalni</t>
  </si>
  <si>
    <t>osad czasowo zmagazynowany na terenie oczyszczalni do unieszkodliwienia lub odzysku po roku sprawozdawczym</t>
  </si>
  <si>
    <t>osad wywieziono do innej oczyszczalni celem dalszej obróbki</t>
  </si>
  <si>
    <t>technologie zastosowane do polepszania jakości ścieków oczyszczonych takie jak: UV, chlorowanie, ozonowanie, mikrofiltracja, ultrafiltracja, inne</t>
  </si>
  <si>
    <t>numer wydanego pozwolenia</t>
  </si>
  <si>
    <t>zarząd zlewni</t>
  </si>
  <si>
    <t>data ostatecznego uprawomocnienia się pozwolenia wodnoprawnego lub zintegrowanego dla oczyszczalni ścieków [RRRR-MM-DD]</t>
  </si>
  <si>
    <t>stan na koniec roku sprawozdawczego</t>
  </si>
  <si>
    <t xml:space="preserve">obszar dorzecza </t>
  </si>
  <si>
    <t>gminy, które nie prowadzą ewidencji zbiorników bezodpływowych i/lub przydomowych oczyszczalni ścieków</t>
  </si>
  <si>
    <t>Należy wstawić nazwę odbiornika wg Atlasu hydrologicznego Polski lub na podstawie Mapy Podziału Hydrograficznego Polski (MPHP wersja elektroniczna), natomiast bezpośredni odbiornik podawać wg pozwolenia wodnoprawnego.</t>
  </si>
  <si>
    <t>R3 – przeznaczono do produkcji kompostu</t>
  </si>
  <si>
    <t>w tym:</t>
  </si>
  <si>
    <t>Liczba mieszkańców nieprzyporządkowanych do żadnego systemu zbierania – wyliczenie AUTOMATYCZNE</t>
  </si>
  <si>
    <t>czy wszystkie gminy, na terenie których leży aglomeracja przekazały niezbędne informacje do sprawozdania?</t>
  </si>
  <si>
    <t>czy oczyszczalnia obsługuje inną aglomerację odprowadzającą ścieki do sieci kanalizacyjnej przez końcowy punkt zrzutu?</t>
  </si>
  <si>
    <t>wydatki na sieć (suma) – wyliczenie AUTOMATYCZNE</t>
  </si>
  <si>
    <t>wydatki na oczyszczalnie (suma) – wyliczenie AUTOMATYCZNE</t>
  </si>
  <si>
    <t>Poniesione wydatki (suma) – wyliczenie AUTOMATYCZNE</t>
  </si>
  <si>
    <t>czy kanalizacja posiada system wykrywania przecieków rur kanalizacyjnych?</t>
  </si>
  <si>
    <t>inne – opis</t>
  </si>
  <si>
    <t>Należy opisać wg wzoru
-nazwa punktu 1; liczba zrzutów = x
-nazwa punktu 2; liczba zrzutów = x</t>
  </si>
  <si>
    <t>Należy wymienić gminy, które nie prowadzą ewidencji zbiorników bezodpływowych i/lub przydomowych oczyszczalni ścieków. Jeżeli wszystkie gminy przekazały informację, rubrykę należy pozostawić PUSTĄ.</t>
  </si>
  <si>
    <t>RZGW</t>
  </si>
  <si>
    <t>Białystok</t>
  </si>
  <si>
    <t>Bydgoszcz</t>
  </si>
  <si>
    <t>Gdańsk</t>
  </si>
  <si>
    <t>Gliwice</t>
  </si>
  <si>
    <t>Kraków</t>
  </si>
  <si>
    <t>Lublin</t>
  </si>
  <si>
    <t>Poznań</t>
  </si>
  <si>
    <t>Rzeszów</t>
  </si>
  <si>
    <t>Szczecin</t>
  </si>
  <si>
    <t>Warszawa</t>
  </si>
  <si>
    <t>Wrocław</t>
  </si>
  <si>
    <t>PLMZ011</t>
  </si>
  <si>
    <t>PLMZ089</t>
  </si>
  <si>
    <t>PLMZ090</t>
  </si>
  <si>
    <t>PLMZ103</t>
  </si>
  <si>
    <t>PLMZ111</t>
  </si>
  <si>
    <t>PLMZ154N</t>
  </si>
  <si>
    <t>PLMZ173N</t>
  </si>
  <si>
    <t>PLPL001</t>
  </si>
  <si>
    <t>PLPL002</t>
  </si>
  <si>
    <t>PLPL003</t>
  </si>
  <si>
    <t>PLPL005</t>
  </si>
  <si>
    <t>PLPL006</t>
  </si>
  <si>
    <t>PLPL008</t>
  </si>
  <si>
    <t>PLPL009</t>
  </si>
  <si>
    <t>PLPL010</t>
  </si>
  <si>
    <t>PLPL011</t>
  </si>
  <si>
    <t>PLPL012</t>
  </si>
  <si>
    <t>PLPL013</t>
  </si>
  <si>
    <t>PLPL014</t>
  </si>
  <si>
    <t>PLPL015</t>
  </si>
  <si>
    <t>PLPL018</t>
  </si>
  <si>
    <t>PLPL020</t>
  </si>
  <si>
    <t>PLPL021</t>
  </si>
  <si>
    <t>PLPL023</t>
  </si>
  <si>
    <t>PLPL027</t>
  </si>
  <si>
    <t>PLPL029</t>
  </si>
  <si>
    <t>PLPL031</t>
  </si>
  <si>
    <t>PLPL037</t>
  </si>
  <si>
    <t>PLPL041</t>
  </si>
  <si>
    <t>PLPL045N</t>
  </si>
  <si>
    <t>PLWM001</t>
  </si>
  <si>
    <t>PLWM003</t>
  </si>
  <si>
    <t>PLWM005</t>
  </si>
  <si>
    <t>PLWM006</t>
  </si>
  <si>
    <t>PLWM008</t>
  </si>
  <si>
    <t>PLWM013</t>
  </si>
  <si>
    <t>PLWM014</t>
  </si>
  <si>
    <t>PLWM015</t>
  </si>
  <si>
    <t>PLWM016</t>
  </si>
  <si>
    <t>PLWM017</t>
  </si>
  <si>
    <t>PLWM018</t>
  </si>
  <si>
    <t>PLWM019</t>
  </si>
  <si>
    <t>PLWM022</t>
  </si>
  <si>
    <t>PLWM023</t>
  </si>
  <si>
    <t>PLWM024</t>
  </si>
  <si>
    <t>PLWM031</t>
  </si>
  <si>
    <t>PLWM036</t>
  </si>
  <si>
    <t>PLWM037</t>
  </si>
  <si>
    <t>PLWM038</t>
  </si>
  <si>
    <t>PLWM040</t>
  </si>
  <si>
    <t>PLWM041</t>
  </si>
  <si>
    <t>PLWM044</t>
  </si>
  <si>
    <t>PLWM046</t>
  </si>
  <si>
    <t>PLWM051</t>
  </si>
  <si>
    <t>PLWM052</t>
  </si>
  <si>
    <t>PLWM055</t>
  </si>
  <si>
    <t>PLWM056</t>
  </si>
  <si>
    <t>PLWM059</t>
  </si>
  <si>
    <t>PLWM060</t>
  </si>
  <si>
    <t>PLWM061</t>
  </si>
  <si>
    <t>PLWM066</t>
  </si>
  <si>
    <t>PLWM069N</t>
  </si>
  <si>
    <t>PLWM072N</t>
  </si>
  <si>
    <t>PLWM074N</t>
  </si>
  <si>
    <t>PLKP007</t>
  </si>
  <si>
    <t>PLKP009</t>
  </si>
  <si>
    <t>PLKP013</t>
  </si>
  <si>
    <t>PLKP019</t>
  </si>
  <si>
    <t>PLKP021</t>
  </si>
  <si>
    <t>PLKP023</t>
  </si>
  <si>
    <t>PLKP025</t>
  </si>
  <si>
    <t>PLKP029</t>
  </si>
  <si>
    <t>PLKP030</t>
  </si>
  <si>
    <t>PLKP033</t>
  </si>
  <si>
    <t>PLKP035</t>
  </si>
  <si>
    <t>PLKP036</t>
  </si>
  <si>
    <t>PLKP039</t>
  </si>
  <si>
    <t>PLKP047</t>
  </si>
  <si>
    <t>PLKP051</t>
  </si>
  <si>
    <t>PLKP064</t>
  </si>
  <si>
    <t>PLKP088N</t>
  </si>
  <si>
    <t>PLKP098N</t>
  </si>
  <si>
    <t>PLKP099N</t>
  </si>
  <si>
    <t xml:space="preserve">PLKP101N
</t>
  </si>
  <si>
    <t>PLKP102N</t>
  </si>
  <si>
    <t>PLKP603</t>
  </si>
  <si>
    <t>PLLU011</t>
  </si>
  <si>
    <t>PLLU019</t>
  </si>
  <si>
    <t>PLLU029</t>
  </si>
  <si>
    <t>PLLU046</t>
  </si>
  <si>
    <t>PLPM014</t>
  </si>
  <si>
    <t>PLPM029</t>
  </si>
  <si>
    <t>PLPM046</t>
  </si>
  <si>
    <t>PLPM080N</t>
  </si>
  <si>
    <t>PLPM091N</t>
  </si>
  <si>
    <t>PLWL004</t>
  </si>
  <si>
    <t>PLWL022</t>
  </si>
  <si>
    <t>PLWL023</t>
  </si>
  <si>
    <t>PLWL026</t>
  </si>
  <si>
    <t>PLWL035</t>
  </si>
  <si>
    <t>PLWL039</t>
  </si>
  <si>
    <t>PLWL041</t>
  </si>
  <si>
    <t>PLWL053</t>
  </si>
  <si>
    <t>PLWL057</t>
  </si>
  <si>
    <t>PLWL061</t>
  </si>
  <si>
    <t>PLWL069</t>
  </si>
  <si>
    <t>PLWL070</t>
  </si>
  <si>
    <t>PLWL084</t>
  </si>
  <si>
    <t>PLWL086</t>
  </si>
  <si>
    <t>PLWL091</t>
  </si>
  <si>
    <t>PLWL096</t>
  </si>
  <si>
    <t>PLWL100</t>
  </si>
  <si>
    <t>PLWL101</t>
  </si>
  <si>
    <t>PLWL111</t>
  </si>
  <si>
    <t>PLWL114</t>
  </si>
  <si>
    <t>PLWL115</t>
  </si>
  <si>
    <t>PLWL118</t>
  </si>
  <si>
    <t>PLWL122</t>
  </si>
  <si>
    <t>PLWL123</t>
  </si>
  <si>
    <t>PLWL137</t>
  </si>
  <si>
    <t>PLWL167</t>
  </si>
  <si>
    <t>PLWL185N</t>
  </si>
  <si>
    <t>PLWL186N</t>
  </si>
  <si>
    <t>PLWL187N</t>
  </si>
  <si>
    <t>PLWL198N</t>
  </si>
  <si>
    <t>PLWL218N</t>
  </si>
  <si>
    <t>PLZA008</t>
  </si>
  <si>
    <t>PLZA010</t>
  </si>
  <si>
    <t>PLZA029</t>
  </si>
  <si>
    <t>PLZA030</t>
  </si>
  <si>
    <t>PLZA031</t>
  </si>
  <si>
    <t>PLZA041</t>
  </si>
  <si>
    <t>PLZA046</t>
  </si>
  <si>
    <t>PLZA050</t>
  </si>
  <si>
    <t>PLZA055</t>
  </si>
  <si>
    <t>PLZA056</t>
  </si>
  <si>
    <t>PLZA066</t>
  </si>
  <si>
    <t>PLZA080</t>
  </si>
  <si>
    <t>PLZA084</t>
  </si>
  <si>
    <t>PLKP001</t>
  </si>
  <si>
    <t>PLKP002</t>
  </si>
  <si>
    <t>PLKP004</t>
  </si>
  <si>
    <t>PLKP005</t>
  </si>
  <si>
    <t>PLKP008</t>
  </si>
  <si>
    <t>PLKP010</t>
  </si>
  <si>
    <t>PLKP011</t>
  </si>
  <si>
    <t>PLKP012</t>
  </si>
  <si>
    <t>PLKP014</t>
  </si>
  <si>
    <t>PLKP016</t>
  </si>
  <si>
    <t>PLKP017</t>
  </si>
  <si>
    <t>PLKP018</t>
  </si>
  <si>
    <t>PLKP020</t>
  </si>
  <si>
    <t>PLKP022</t>
  </si>
  <si>
    <t>PLKP024</t>
  </si>
  <si>
    <t>PLKP027</t>
  </si>
  <si>
    <t>PLKP028</t>
  </si>
  <si>
    <t>PLKP031</t>
  </si>
  <si>
    <t>PLKP038</t>
  </si>
  <si>
    <t>PLKP040</t>
  </si>
  <si>
    <t>PLKP043</t>
  </si>
  <si>
    <t>PLKP044</t>
  </si>
  <si>
    <t>PLKP046</t>
  </si>
  <si>
    <t>PLKP048</t>
  </si>
  <si>
    <t>PLKP049</t>
  </si>
  <si>
    <t>PLKP052</t>
  </si>
  <si>
    <t>PLKP053</t>
  </si>
  <si>
    <t>PLKP054</t>
  </si>
  <si>
    <t>PLKP056</t>
  </si>
  <si>
    <t>PLKP057</t>
  </si>
  <si>
    <t>PLKP059</t>
  </si>
  <si>
    <t>PLKP060</t>
  </si>
  <si>
    <t>PLKP065</t>
  </si>
  <si>
    <t>PLKP066</t>
  </si>
  <si>
    <t>PLKP068</t>
  </si>
  <si>
    <t>PLKP069</t>
  </si>
  <si>
    <t>PLKP073</t>
  </si>
  <si>
    <t>PLKP074</t>
  </si>
  <si>
    <t>PLKP077</t>
  </si>
  <si>
    <t>PLKP078</t>
  </si>
  <si>
    <t>PLKP081</t>
  </si>
  <si>
    <t>PLKP085</t>
  </si>
  <si>
    <t>PLKP087N</t>
  </si>
  <si>
    <t>PLKP092N</t>
  </si>
  <si>
    <t>PLKP100N</t>
  </si>
  <si>
    <t>PLKP501</t>
  </si>
  <si>
    <t>PLKP503</t>
  </si>
  <si>
    <t>PLKP504</t>
  </si>
  <si>
    <t>PLKP600</t>
  </si>
  <si>
    <t>PLKP601</t>
  </si>
  <si>
    <t>PLKP602</t>
  </si>
  <si>
    <t>PLKP604</t>
  </si>
  <si>
    <t>PLKP605</t>
  </si>
  <si>
    <t>PLPM001</t>
  </si>
  <si>
    <t>PLPM002</t>
  </si>
  <si>
    <t>PLPM003</t>
  </si>
  <si>
    <t>PLPM004</t>
  </si>
  <si>
    <t>PLPM005</t>
  </si>
  <si>
    <t>PLPM006</t>
  </si>
  <si>
    <t>PLPM007</t>
  </si>
  <si>
    <t>PLPM008</t>
  </si>
  <si>
    <t>PLPM009</t>
  </si>
  <si>
    <t>PLPM010</t>
  </si>
  <si>
    <t>PLPM011</t>
  </si>
  <si>
    <t>PLPM012</t>
  </si>
  <si>
    <t>PLPM013</t>
  </si>
  <si>
    <t>PLPM013N</t>
  </si>
  <si>
    <t>PLPM015</t>
  </si>
  <si>
    <t>PLPM016</t>
  </si>
  <si>
    <t>PLPM017</t>
  </si>
  <si>
    <t>PLPM018</t>
  </si>
  <si>
    <t>PLPM019</t>
  </si>
  <si>
    <t>PLPM020</t>
  </si>
  <si>
    <t>PLPM021</t>
  </si>
  <si>
    <t>PLPM022</t>
  </si>
  <si>
    <t>PLPM024</t>
  </si>
  <si>
    <t>PLPM025</t>
  </si>
  <si>
    <t>PLPM027</t>
  </si>
  <si>
    <t>PLPM028</t>
  </si>
  <si>
    <t>PLPM030</t>
  </si>
  <si>
    <t>PLPM031</t>
  </si>
  <si>
    <t>PLPM032</t>
  </si>
  <si>
    <t>PLPM033</t>
  </si>
  <si>
    <t>PLPM034</t>
  </si>
  <si>
    <t>PLPM036</t>
  </si>
  <si>
    <t>PLPM037</t>
  </si>
  <si>
    <t>PLPM038</t>
  </si>
  <si>
    <t>PLPM039</t>
  </si>
  <si>
    <t>PLPM040</t>
  </si>
  <si>
    <t>PLPM041</t>
  </si>
  <si>
    <t>PLPM042</t>
  </si>
  <si>
    <t>PLPM043</t>
  </si>
  <si>
    <t>PLPM044</t>
  </si>
  <si>
    <t>PLPM045</t>
  </si>
  <si>
    <t>PLPM047</t>
  </si>
  <si>
    <t>PLPM048</t>
  </si>
  <si>
    <t>PLPM049</t>
  </si>
  <si>
    <t>PLPM050</t>
  </si>
  <si>
    <t>PLPM051</t>
  </si>
  <si>
    <t>PLPM052</t>
  </si>
  <si>
    <t>PLPM053</t>
  </si>
  <si>
    <t>PLPM054</t>
  </si>
  <si>
    <t>PLPM055</t>
  </si>
  <si>
    <t>PLPM056</t>
  </si>
  <si>
    <t>PLPM057</t>
  </si>
  <si>
    <t>PLPM058</t>
  </si>
  <si>
    <t>PLPM059</t>
  </si>
  <si>
    <t>PLPM060</t>
  </si>
  <si>
    <t>PLPM062</t>
  </si>
  <si>
    <t>PLPM063</t>
  </si>
  <si>
    <t>PLPM064</t>
  </si>
  <si>
    <t>PLPM065</t>
  </si>
  <si>
    <t>PLPM066</t>
  </si>
  <si>
    <t>PLPM067</t>
  </si>
  <si>
    <t>PLPM068</t>
  </si>
  <si>
    <t>PLPM069</t>
  </si>
  <si>
    <t>PLPM070</t>
  </si>
  <si>
    <t>PLPM071</t>
  </si>
  <si>
    <t>PLPM075</t>
  </si>
  <si>
    <t>PLPM079N</t>
  </si>
  <si>
    <t>PLPM081N</t>
  </si>
  <si>
    <t>PLPM082N</t>
  </si>
  <si>
    <t>PLPM083N</t>
  </si>
  <si>
    <t>PLPM085N</t>
  </si>
  <si>
    <t>PLPM086N</t>
  </si>
  <si>
    <t>PLPM087N</t>
  </si>
  <si>
    <t>PLPM088N</t>
  </si>
  <si>
    <t>PLPM092N</t>
  </si>
  <si>
    <t>PLPM093N</t>
  </si>
  <si>
    <t>PLPM094N</t>
  </si>
  <si>
    <t>PLPM501</t>
  </si>
  <si>
    <t>PLPM502</t>
  </si>
  <si>
    <t>PLPM600</t>
  </si>
  <si>
    <t>PLPM601</t>
  </si>
  <si>
    <t>PLPM602</t>
  </si>
  <si>
    <t>PLPM603</t>
  </si>
  <si>
    <t>PLPM604</t>
  </si>
  <si>
    <t>PLPM605</t>
  </si>
  <si>
    <t>PLWM002</t>
  </si>
  <si>
    <t>PLWM004</t>
  </si>
  <si>
    <t>PLWM007</t>
  </si>
  <si>
    <t>PLWM009</t>
  </si>
  <si>
    <t>PLWM011</t>
  </si>
  <si>
    <t>PLWM012</t>
  </si>
  <si>
    <t>PLWM021</t>
  </si>
  <si>
    <t>PLWM025</t>
  </si>
  <si>
    <t>PLWM026</t>
  </si>
  <si>
    <t>PLWM027</t>
  </si>
  <si>
    <t>PLWM028</t>
  </si>
  <si>
    <t>PLWM030</t>
  </si>
  <si>
    <t>PLWM032</t>
  </si>
  <si>
    <t>PLWM033</t>
  </si>
  <si>
    <t>PLWM034</t>
  </si>
  <si>
    <t>PLWM035</t>
  </si>
  <si>
    <t>PLWM039</t>
  </si>
  <si>
    <t>PLWM042</t>
  </si>
  <si>
    <t>PLWM043</t>
  </si>
  <si>
    <t>PLWM045</t>
  </si>
  <si>
    <t>PLWM047</t>
  </si>
  <si>
    <t>PLWM048</t>
  </si>
  <si>
    <t>PLWM049</t>
  </si>
  <si>
    <t>PLWM050</t>
  </si>
  <si>
    <t>PLWM053</t>
  </si>
  <si>
    <t>PLWM054</t>
  </si>
  <si>
    <t>PLWM062</t>
  </si>
  <si>
    <t>PLWM063</t>
  </si>
  <si>
    <t>PLWM070N</t>
  </si>
  <si>
    <t>PLMP010</t>
  </si>
  <si>
    <t>PLMP019</t>
  </si>
  <si>
    <t>PLMP024</t>
  </si>
  <si>
    <t>PLMP030</t>
  </si>
  <si>
    <t>PLMP041</t>
  </si>
  <si>
    <t>PLMP050</t>
  </si>
  <si>
    <t>PLMP504</t>
  </si>
  <si>
    <t>PLOP001</t>
  </si>
  <si>
    <t>PLOP004</t>
  </si>
  <si>
    <t>PLOP005</t>
  </si>
  <si>
    <t>PLOP007</t>
  </si>
  <si>
    <t>PLOP009</t>
  </si>
  <si>
    <t>PLOP010</t>
  </si>
  <si>
    <t>PLOP011</t>
  </si>
  <si>
    <t>PLOP013</t>
  </si>
  <si>
    <t>PLOP014</t>
  </si>
  <si>
    <t>PLOP015</t>
  </si>
  <si>
    <t>PLOP016</t>
  </si>
  <si>
    <t>PLOP017</t>
  </si>
  <si>
    <t>PLOP020</t>
  </si>
  <si>
    <t>PLOP024</t>
  </si>
  <si>
    <t>PLOP027</t>
  </si>
  <si>
    <t>PLOP029</t>
  </si>
  <si>
    <t>PLOP031</t>
  </si>
  <si>
    <t>PLOP032</t>
  </si>
  <si>
    <t>PLOP033</t>
  </si>
  <si>
    <t>PLOP035</t>
  </si>
  <si>
    <t>PLOP036</t>
  </si>
  <si>
    <t>PLOP037</t>
  </si>
  <si>
    <t>PLOP039</t>
  </si>
  <si>
    <t>PLOP040</t>
  </si>
  <si>
    <t>PLOP041</t>
  </si>
  <si>
    <t>PLOP042</t>
  </si>
  <si>
    <t>PLOP043</t>
  </si>
  <si>
    <t>PLOP050N</t>
  </si>
  <si>
    <t>PLOP056N</t>
  </si>
  <si>
    <t>PLOP501</t>
  </si>
  <si>
    <t>PLSL001</t>
  </si>
  <si>
    <t>PLSL002</t>
  </si>
  <si>
    <t>PLSL003</t>
  </si>
  <si>
    <t>PLSL005</t>
  </si>
  <si>
    <t>PLSL006</t>
  </si>
  <si>
    <t>PLSL008</t>
  </si>
  <si>
    <t>PLSL009</t>
  </si>
  <si>
    <t>PLSL010</t>
  </si>
  <si>
    <t>PLSL011</t>
  </si>
  <si>
    <t>PLSL012</t>
  </si>
  <si>
    <t>PLSL013</t>
  </si>
  <si>
    <t>PLSL014</t>
  </si>
  <si>
    <t>PLSL015</t>
  </si>
  <si>
    <t>PLSL017</t>
  </si>
  <si>
    <t>PLSL018</t>
  </si>
  <si>
    <t>PLSL019</t>
  </si>
  <si>
    <t>PLSL020</t>
  </si>
  <si>
    <t>PLSL022</t>
  </si>
  <si>
    <t>PLSL024</t>
  </si>
  <si>
    <t>PLSL025</t>
  </si>
  <si>
    <t>PLSL027</t>
  </si>
  <si>
    <t>PLSL028</t>
  </si>
  <si>
    <t>PLSL029</t>
  </si>
  <si>
    <t>PLSL031</t>
  </si>
  <si>
    <t>PLSL032</t>
  </si>
  <si>
    <t>PLSL034</t>
  </si>
  <si>
    <t>PLSL036</t>
  </si>
  <si>
    <t>PLSL038</t>
  </si>
  <si>
    <t>PLSL039</t>
  </si>
  <si>
    <t>PLSL041</t>
  </si>
  <si>
    <t>PLSL042</t>
  </si>
  <si>
    <t>PLSL043</t>
  </si>
  <si>
    <t>PLSL045</t>
  </si>
  <si>
    <t>PLSL046</t>
  </si>
  <si>
    <t>PLSL049</t>
  </si>
  <si>
    <t>PLSL050</t>
  </si>
  <si>
    <t>PLSL054</t>
  </si>
  <si>
    <t>PLSL055</t>
  </si>
  <si>
    <t>PLSL058</t>
  </si>
  <si>
    <t>PLSL059</t>
  </si>
  <si>
    <t>PLSL061</t>
  </si>
  <si>
    <t>PLSL062</t>
  </si>
  <si>
    <t>PLSL064</t>
  </si>
  <si>
    <t>PLSL066</t>
  </si>
  <si>
    <t>PLSL068</t>
  </si>
  <si>
    <t>PLSL071</t>
  </si>
  <si>
    <t>PLSL072</t>
  </si>
  <si>
    <t>PLSL078</t>
  </si>
  <si>
    <t>PLSL081</t>
  </si>
  <si>
    <t>PLSL082</t>
  </si>
  <si>
    <t>PLSL086</t>
  </si>
  <si>
    <t>PLSL088</t>
  </si>
  <si>
    <t>PLSL089</t>
  </si>
  <si>
    <t>PLSL097</t>
  </si>
  <si>
    <t>PLSL098</t>
  </si>
  <si>
    <t>PLSL112</t>
  </si>
  <si>
    <t>PLSL113</t>
  </si>
  <si>
    <t>PLSL119N</t>
  </si>
  <si>
    <t>PLSL120N</t>
  </si>
  <si>
    <t>PLSL122N</t>
  </si>
  <si>
    <t>PLSL124N</t>
  </si>
  <si>
    <t>PLSL125N</t>
  </si>
  <si>
    <t>PLSL127N</t>
  </si>
  <si>
    <t>PLSL129N</t>
  </si>
  <si>
    <t>PLSL130N</t>
  </si>
  <si>
    <t>PLSL131N</t>
  </si>
  <si>
    <t>PLSL132N</t>
  </si>
  <si>
    <t>PLSL134N</t>
  </si>
  <si>
    <t>PLSL135N</t>
  </si>
  <si>
    <t>PLSL139N</t>
  </si>
  <si>
    <t>PLSL140N</t>
  </si>
  <si>
    <t>PLSL141N</t>
  </si>
  <si>
    <t>PLSL144N</t>
  </si>
  <si>
    <t>PLSL147N</t>
  </si>
  <si>
    <t>PLSL503</t>
  </si>
  <si>
    <t>PLSL505</t>
  </si>
  <si>
    <t>PLSL506</t>
  </si>
  <si>
    <t>PLSL508</t>
  </si>
  <si>
    <t>PLSL514</t>
  </si>
  <si>
    <t>PLSL515</t>
  </si>
  <si>
    <t>PLSL516</t>
  </si>
  <si>
    <t>PLSL518</t>
  </si>
  <si>
    <t>PLSL519</t>
  </si>
  <si>
    <t>PLSL520</t>
  </si>
  <si>
    <t>PLSL600</t>
  </si>
  <si>
    <t>PLSL601</t>
  </si>
  <si>
    <t>PLSL603</t>
  </si>
  <si>
    <t>PLSL604</t>
  </si>
  <si>
    <t>PLSL605</t>
  </si>
  <si>
    <t>PLSL606</t>
  </si>
  <si>
    <t>PLMP001</t>
  </si>
  <si>
    <t>PLMP002</t>
  </si>
  <si>
    <t>PLMP003</t>
  </si>
  <si>
    <t>PLMP004</t>
  </si>
  <si>
    <t>PLMP005</t>
  </si>
  <si>
    <t>PLMP006</t>
  </si>
  <si>
    <t>PLMP007</t>
  </si>
  <si>
    <t>PLMP008</t>
  </si>
  <si>
    <t>PLMP009</t>
  </si>
  <si>
    <t>PLMP012</t>
  </si>
  <si>
    <t>PLMP013</t>
  </si>
  <si>
    <t>PLMP014</t>
  </si>
  <si>
    <t>PLMP015</t>
  </si>
  <si>
    <t>PLMP016</t>
  </si>
  <si>
    <t>PLMP017</t>
  </si>
  <si>
    <t>PLMP018</t>
  </si>
  <si>
    <t>PLMP020</t>
  </si>
  <si>
    <t>PLMP021</t>
  </si>
  <si>
    <t>PLMP022</t>
  </si>
  <si>
    <t>PLMP023</t>
  </si>
  <si>
    <t>PLMP025</t>
  </si>
  <si>
    <t>PLMP027</t>
  </si>
  <si>
    <t>PLMP028</t>
  </si>
  <si>
    <t>PLMP029</t>
  </si>
  <si>
    <t>PLMP031</t>
  </si>
  <si>
    <t>PLMP033</t>
  </si>
  <si>
    <t>PLMP034</t>
  </si>
  <si>
    <t>PLMP035</t>
  </si>
  <si>
    <t>PLMP036</t>
  </si>
  <si>
    <t>PLMP037</t>
  </si>
  <si>
    <t>PLMP038</t>
  </si>
  <si>
    <t>PLMP039</t>
  </si>
  <si>
    <t>PLMP040</t>
  </si>
  <si>
    <t>PLMP044</t>
  </si>
  <si>
    <t>PLMP045</t>
  </si>
  <si>
    <t>PLMP048</t>
  </si>
  <si>
    <t>PLMP049</t>
  </si>
  <si>
    <t>PLMP052</t>
  </si>
  <si>
    <t>PLMP055</t>
  </si>
  <si>
    <t>PLMP056</t>
  </si>
  <si>
    <t>PLMP057</t>
  </si>
  <si>
    <t>PLMP058</t>
  </si>
  <si>
    <t>PLMP059</t>
  </si>
  <si>
    <t>PLMP061</t>
  </si>
  <si>
    <t>PLMP062</t>
  </si>
  <si>
    <t>PLMP065</t>
  </si>
  <si>
    <t>PLMP072</t>
  </si>
  <si>
    <t>PLMP074</t>
  </si>
  <si>
    <t>PLMP076</t>
  </si>
  <si>
    <t>PLMP077</t>
  </si>
  <si>
    <t>PLMP078</t>
  </si>
  <si>
    <t>PLMP079</t>
  </si>
  <si>
    <t>PLMP080</t>
  </si>
  <si>
    <t>PLMP081</t>
  </si>
  <si>
    <t>PLMP082</t>
  </si>
  <si>
    <t>PLMP083</t>
  </si>
  <si>
    <t>PLMP084</t>
  </si>
  <si>
    <t>PLMP085</t>
  </si>
  <si>
    <t>PLMP087</t>
  </si>
  <si>
    <t>PLMP088</t>
  </si>
  <si>
    <t>PLMP089</t>
  </si>
  <si>
    <t>PLMP092</t>
  </si>
  <si>
    <t>PLMP094</t>
  </si>
  <si>
    <t>PLMP095</t>
  </si>
  <si>
    <t>PLMP096</t>
  </si>
  <si>
    <t>PLMP098</t>
  </si>
  <si>
    <t>PLMP100</t>
  </si>
  <si>
    <t>PLMP102</t>
  </si>
  <si>
    <t>PLMP103</t>
  </si>
  <si>
    <t>PLMP105</t>
  </si>
  <si>
    <t>PLMP106</t>
  </si>
  <si>
    <t>PLMP107</t>
  </si>
  <si>
    <t>PLMP108</t>
  </si>
  <si>
    <t>PLMP110</t>
  </si>
  <si>
    <t>PLMP111</t>
  </si>
  <si>
    <t>PLMP112</t>
  </si>
  <si>
    <t>PLMP113</t>
  </si>
  <si>
    <t>PLMP116</t>
  </si>
  <si>
    <t>PLMP117</t>
  </si>
  <si>
    <t>PLMP120</t>
  </si>
  <si>
    <t>PLMP123</t>
  </si>
  <si>
    <t>PLMP124</t>
  </si>
  <si>
    <t>PLMP127</t>
  </si>
  <si>
    <t>PLMP133</t>
  </si>
  <si>
    <t>PLMP140</t>
  </si>
  <si>
    <t>PLMP141</t>
  </si>
  <si>
    <t>PLMP147</t>
  </si>
  <si>
    <t>PLMP155</t>
  </si>
  <si>
    <t>PLMP164</t>
  </si>
  <si>
    <t>PLMP165</t>
  </si>
  <si>
    <t>PLMP167</t>
  </si>
  <si>
    <t>PLMP169</t>
  </si>
  <si>
    <t>PLMP170</t>
  </si>
  <si>
    <t>PLMP176</t>
  </si>
  <si>
    <t>PLMP186</t>
  </si>
  <si>
    <t>PLMP190</t>
  </si>
  <si>
    <t>PLMP193</t>
  </si>
  <si>
    <t>PLMP207</t>
  </si>
  <si>
    <t>PLMP209</t>
  </si>
  <si>
    <t>PLMP212</t>
  </si>
  <si>
    <t>PLMP215N</t>
  </si>
  <si>
    <t>PLMP223N</t>
  </si>
  <si>
    <t>PLMP225N</t>
  </si>
  <si>
    <t>PLMP226N</t>
  </si>
  <si>
    <t>PLMP228N</t>
  </si>
  <si>
    <t>PLMP230N</t>
  </si>
  <si>
    <t>PLMP236N</t>
  </si>
  <si>
    <t>PLMP237N</t>
  </si>
  <si>
    <t>PLMP239N</t>
  </si>
  <si>
    <t>PLMP502</t>
  </si>
  <si>
    <t>PLMP503</t>
  </si>
  <si>
    <t>PLMP505</t>
  </si>
  <si>
    <t>PLMP506</t>
  </si>
  <si>
    <t>PLMP508</t>
  </si>
  <si>
    <t>PLMP509</t>
  </si>
  <si>
    <t>PLMP510</t>
  </si>
  <si>
    <t>PLMP512</t>
  </si>
  <si>
    <t>PLMP513</t>
  </si>
  <si>
    <t>PLMP515</t>
  </si>
  <si>
    <t>PLMP516</t>
  </si>
  <si>
    <t>PLMP517</t>
  </si>
  <si>
    <t>PLMP518</t>
  </si>
  <si>
    <t>PLMP520</t>
  </si>
  <si>
    <t>PLMP521</t>
  </si>
  <si>
    <t>PLMP522</t>
  </si>
  <si>
    <t>PLMP523</t>
  </si>
  <si>
    <t>PLMP600</t>
  </si>
  <si>
    <t>PLMP601</t>
  </si>
  <si>
    <t>PLMP602</t>
  </si>
  <si>
    <t>PLMP603</t>
  </si>
  <si>
    <t>PLMP604</t>
  </si>
  <si>
    <t>PLMP606</t>
  </si>
  <si>
    <t>PLMP607</t>
  </si>
  <si>
    <t>PLMP608</t>
  </si>
  <si>
    <t>PLPK010</t>
  </si>
  <si>
    <t>PLPK026</t>
  </si>
  <si>
    <t>PLPK043</t>
  </si>
  <si>
    <t>PLSL007</t>
  </si>
  <si>
    <t>PLSL030</t>
  </si>
  <si>
    <t>PLSL035</t>
  </si>
  <si>
    <t>PLSL108</t>
  </si>
  <si>
    <t>PLSL504</t>
  </si>
  <si>
    <t>PLSW001</t>
  </si>
  <si>
    <t>PLSW005</t>
  </si>
  <si>
    <t>PLSW007</t>
  </si>
  <si>
    <t>PLSW008</t>
  </si>
  <si>
    <t>PLSW009</t>
  </si>
  <si>
    <t>PLSW010</t>
  </si>
  <si>
    <t>PLSW011</t>
  </si>
  <si>
    <t>PLSW012</t>
  </si>
  <si>
    <t>PLSW014</t>
  </si>
  <si>
    <t>PLSW015</t>
  </si>
  <si>
    <t>PLSW016</t>
  </si>
  <si>
    <t>PLSW019</t>
  </si>
  <si>
    <t>PLSW020</t>
  </si>
  <si>
    <t>PLSW021</t>
  </si>
  <si>
    <t>PLSW022</t>
  </si>
  <si>
    <t>PLSW023</t>
  </si>
  <si>
    <t>PLSW024</t>
  </si>
  <si>
    <t>PLSW025</t>
  </si>
  <si>
    <t>PLSW027</t>
  </si>
  <si>
    <t>PLSW029</t>
  </si>
  <si>
    <t>PLSW030</t>
  </si>
  <si>
    <t>PLSW033</t>
  </si>
  <si>
    <t>PLSW036</t>
  </si>
  <si>
    <t>PLSW037</t>
  </si>
  <si>
    <t>PLSW039</t>
  </si>
  <si>
    <t>PLSW040</t>
  </si>
  <si>
    <t>PLSW042</t>
  </si>
  <si>
    <t>PLSW043</t>
  </si>
  <si>
    <t>PLSW044N</t>
  </si>
  <si>
    <t>PLSW046N</t>
  </si>
  <si>
    <t>PLSW047N</t>
  </si>
  <si>
    <t>PLSW051N</t>
  </si>
  <si>
    <t>PLSW052N</t>
  </si>
  <si>
    <t>PLSW054N</t>
  </si>
  <si>
    <t>PLSW056N</t>
  </si>
  <si>
    <t>PLSW058N</t>
  </si>
  <si>
    <t>PLSW062N</t>
  </si>
  <si>
    <t>PLSW063N</t>
  </si>
  <si>
    <t>PLSW064N</t>
  </si>
  <si>
    <t>PLSW068N</t>
  </si>
  <si>
    <t>PLSW071N</t>
  </si>
  <si>
    <t>PLSW074N</t>
  </si>
  <si>
    <t>PLSW502</t>
  </si>
  <si>
    <t>PLSW503</t>
  </si>
  <si>
    <t>PLSW505</t>
  </si>
  <si>
    <t>PLSW506</t>
  </si>
  <si>
    <t>PLSW600</t>
  </si>
  <si>
    <t>PLSW601</t>
  </si>
  <si>
    <t>PLLE001</t>
  </si>
  <si>
    <t>PLLE002</t>
  </si>
  <si>
    <t>PLLE003</t>
  </si>
  <si>
    <t>PLLE004</t>
  </si>
  <si>
    <t>PLLE005</t>
  </si>
  <si>
    <t>PLLE007</t>
  </si>
  <si>
    <t>PLLE008</t>
  </si>
  <si>
    <t>PLLE011</t>
  </si>
  <si>
    <t>PLLE012</t>
  </si>
  <si>
    <t>PLLE014</t>
  </si>
  <si>
    <t>PLLE016</t>
  </si>
  <si>
    <t>PLLE017</t>
  </si>
  <si>
    <t>PLLE019</t>
  </si>
  <si>
    <t>PLLE020</t>
  </si>
  <si>
    <t>PLLE023</t>
  </si>
  <si>
    <t>PLLE024</t>
  </si>
  <si>
    <t>PLLE025</t>
  </si>
  <si>
    <t>PLLE026</t>
  </si>
  <si>
    <t>PLLE029</t>
  </si>
  <si>
    <t>PLLE030</t>
  </si>
  <si>
    <t>PLLE031</t>
  </si>
  <si>
    <t>PLLE032</t>
  </si>
  <si>
    <t>PLLE033</t>
  </si>
  <si>
    <t>PLLE034</t>
  </si>
  <si>
    <t>PLLE040</t>
  </si>
  <si>
    <t>PLLE041</t>
  </si>
  <si>
    <t>PLLE044</t>
  </si>
  <si>
    <t>PLLE045</t>
  </si>
  <si>
    <t>PLLE048</t>
  </si>
  <si>
    <t>PLLE052</t>
  </si>
  <si>
    <t>PLLE054</t>
  </si>
  <si>
    <t>PLLE055</t>
  </si>
  <si>
    <t>PLLE056</t>
  </si>
  <si>
    <t>PLLE057</t>
  </si>
  <si>
    <t>PLLE059</t>
  </si>
  <si>
    <t>PLLE063</t>
  </si>
  <si>
    <t>PLLE065</t>
  </si>
  <si>
    <t>PLLE068</t>
  </si>
  <si>
    <t>PLLE069</t>
  </si>
  <si>
    <t>PLLE070</t>
  </si>
  <si>
    <t>PLLE071</t>
  </si>
  <si>
    <t>PLLE073</t>
  </si>
  <si>
    <t>PLLE075</t>
  </si>
  <si>
    <t>PLLE078</t>
  </si>
  <si>
    <t>PLLE084N</t>
  </si>
  <si>
    <t>PLLE091N</t>
  </si>
  <si>
    <t>PLLE093N</t>
  </si>
  <si>
    <t>PLLE094N</t>
  </si>
  <si>
    <t>PLLE095N</t>
  </si>
  <si>
    <t>PLLE100N</t>
  </si>
  <si>
    <t>PLLE111N</t>
  </si>
  <si>
    <t>PLLE112N</t>
  </si>
  <si>
    <t>PLLE120N</t>
  </si>
  <si>
    <t>PLLE122N</t>
  </si>
  <si>
    <t>PLLE125N</t>
  </si>
  <si>
    <t>PLLE130N</t>
  </si>
  <si>
    <t>PLMZ005</t>
  </si>
  <si>
    <t>PLMZ014</t>
  </si>
  <si>
    <t>PLMZ027</t>
  </si>
  <si>
    <t>PLMZ037</t>
  </si>
  <si>
    <t>PLMZ045</t>
  </si>
  <si>
    <t>PLMZ062</t>
  </si>
  <si>
    <t>PLMZ066</t>
  </si>
  <si>
    <t>PLMZ097</t>
  </si>
  <si>
    <t>PLMZ108</t>
  </si>
  <si>
    <t>PLMZ114</t>
  </si>
  <si>
    <t>PLMZ122</t>
  </si>
  <si>
    <t>PLMZ140N</t>
  </si>
  <si>
    <t>PLMZ143N</t>
  </si>
  <si>
    <t>PLMZ145N</t>
  </si>
  <si>
    <t>PLMZ149N</t>
  </si>
  <si>
    <t>PLMZ158N</t>
  </si>
  <si>
    <t>PLMZ163N</t>
  </si>
  <si>
    <t>PLMZ166N</t>
  </si>
  <si>
    <t>PLMZ501</t>
  </si>
  <si>
    <t>PLPL004</t>
  </si>
  <si>
    <t>PLPL007</t>
  </si>
  <si>
    <t>PLPL016</t>
  </si>
  <si>
    <t>PLPL022</t>
  </si>
  <si>
    <t>PLPL026</t>
  </si>
  <si>
    <t>PLPL032</t>
  </si>
  <si>
    <t>PLPL039</t>
  </si>
  <si>
    <t>PLKP041</t>
  </si>
  <si>
    <t>PLKP071</t>
  </si>
  <si>
    <t>PLLO001</t>
  </si>
  <si>
    <t>PLLO006</t>
  </si>
  <si>
    <t>PLLO007</t>
  </si>
  <si>
    <t>PLLO008</t>
  </si>
  <si>
    <t>PLLO009</t>
  </si>
  <si>
    <t>PLLO013</t>
  </si>
  <si>
    <t>PLLO014</t>
  </si>
  <si>
    <t>PLLO019</t>
  </si>
  <si>
    <t>PLLO023</t>
  </si>
  <si>
    <t>PLLO027</t>
  </si>
  <si>
    <t>PLLO028</t>
  </si>
  <si>
    <t>PLLO029</t>
  </si>
  <si>
    <t>PLLO030</t>
  </si>
  <si>
    <t>PLLO037</t>
  </si>
  <si>
    <t>PLLO042</t>
  </si>
  <si>
    <t>PLLO043</t>
  </si>
  <si>
    <t>PLLO049</t>
  </si>
  <si>
    <t>PLLO054</t>
  </si>
  <si>
    <t>PLLO063</t>
  </si>
  <si>
    <t>PLLO079N</t>
  </si>
  <si>
    <t>PLLO081N</t>
  </si>
  <si>
    <t>PLLO084N</t>
  </si>
  <si>
    <t>PLLO087N</t>
  </si>
  <si>
    <t>PLLO091N</t>
  </si>
  <si>
    <t>PLLO501</t>
  </si>
  <si>
    <t>PLLU001</t>
  </si>
  <si>
    <t>PLLU008</t>
  </si>
  <si>
    <t>PLLU014</t>
  </si>
  <si>
    <t>PLLU015</t>
  </si>
  <si>
    <t>PLLU016</t>
  </si>
  <si>
    <t>PLLU018</t>
  </si>
  <si>
    <t>PLLU020</t>
  </si>
  <si>
    <t>PLLU022</t>
  </si>
  <si>
    <t>PLLU026</t>
  </si>
  <si>
    <t>PLLU031</t>
  </si>
  <si>
    <t>PLLU033</t>
  </si>
  <si>
    <t>PLLU038</t>
  </si>
  <si>
    <t>PLLU045</t>
  </si>
  <si>
    <t>PLLU048</t>
  </si>
  <si>
    <t>PLLU050</t>
  </si>
  <si>
    <t>PLLU060</t>
  </si>
  <si>
    <t>PLLU063</t>
  </si>
  <si>
    <t>PLLU067N</t>
  </si>
  <si>
    <t>PLOP012</t>
  </si>
  <si>
    <t>PLSL004</t>
  </si>
  <si>
    <t>PLSL023</t>
  </si>
  <si>
    <t>PLSL033</t>
  </si>
  <si>
    <t>PLSL044</t>
  </si>
  <si>
    <t>PLSL047</t>
  </si>
  <si>
    <t>PLSL052</t>
  </si>
  <si>
    <t>PLSL053</t>
  </si>
  <si>
    <t>PLSL057</t>
  </si>
  <si>
    <t>PLSL065</t>
  </si>
  <si>
    <t>PLSL069</t>
  </si>
  <si>
    <t>PLSL070</t>
  </si>
  <si>
    <t>PLSL080</t>
  </si>
  <si>
    <t>PLSL085</t>
  </si>
  <si>
    <t>PLSL091</t>
  </si>
  <si>
    <t>PLSL092</t>
  </si>
  <si>
    <t>PLSL102</t>
  </si>
  <si>
    <t>PLSL103</t>
  </si>
  <si>
    <t>PLSL104</t>
  </si>
  <si>
    <t>PLSL128N</t>
  </si>
  <si>
    <t>PLSL136N</t>
  </si>
  <si>
    <t>PLSL137N</t>
  </si>
  <si>
    <t>PLSL138N</t>
  </si>
  <si>
    <t>PLSL142N</t>
  </si>
  <si>
    <t>PLSL143N</t>
  </si>
  <si>
    <t>PLSL146N</t>
  </si>
  <si>
    <t>PLSL148N</t>
  </si>
  <si>
    <t>PLSL149N</t>
  </si>
  <si>
    <t>PLSL153N</t>
  </si>
  <si>
    <t>PLSL156N</t>
  </si>
  <si>
    <t>PLSL502</t>
  </si>
  <si>
    <t>PLSL507</t>
  </si>
  <si>
    <t>PLSL509</t>
  </si>
  <si>
    <t>PLSL510</t>
  </si>
  <si>
    <t>PLSL511</t>
  </si>
  <si>
    <t>PLSL517</t>
  </si>
  <si>
    <t>PLWL001</t>
  </si>
  <si>
    <t>PLWL002</t>
  </si>
  <si>
    <t>PLWL003</t>
  </si>
  <si>
    <t>PLWL005</t>
  </si>
  <si>
    <t>PLWL007</t>
  </si>
  <si>
    <t>PLWL008</t>
  </si>
  <si>
    <t>PLWL009</t>
  </si>
  <si>
    <t>PLWL010</t>
  </si>
  <si>
    <t>PLWL011</t>
  </si>
  <si>
    <t>PLWL012</t>
  </si>
  <si>
    <t>PLWL013</t>
  </si>
  <si>
    <t>PLWL014</t>
  </si>
  <si>
    <t>PLWL016</t>
  </si>
  <si>
    <t>PLWL017</t>
  </si>
  <si>
    <t>PLWL019</t>
  </si>
  <si>
    <t>PLWL021</t>
  </si>
  <si>
    <t>PLWL024</t>
  </si>
  <si>
    <t>PLWL025</t>
  </si>
  <si>
    <t>PLWL028</t>
  </si>
  <si>
    <t>PLWL029</t>
  </si>
  <si>
    <t>PLWL030</t>
  </si>
  <si>
    <t>PLWL031</t>
  </si>
  <si>
    <t>PLWL032</t>
  </si>
  <si>
    <t>PLWL033</t>
  </si>
  <si>
    <t>PLWL036</t>
  </si>
  <si>
    <t>PLWL037</t>
  </si>
  <si>
    <t>PLWL038</t>
  </si>
  <si>
    <t>PLWL040</t>
  </si>
  <si>
    <t>PLWL042</t>
  </si>
  <si>
    <t>PLWL043</t>
  </si>
  <si>
    <t>PLWL044</t>
  </si>
  <si>
    <t>PLWL046</t>
  </si>
  <si>
    <t>PLWL047</t>
  </si>
  <si>
    <t>PLWL048</t>
  </si>
  <si>
    <t>PLWL050</t>
  </si>
  <si>
    <t>PLWL051</t>
  </si>
  <si>
    <t>PLWL054</t>
  </si>
  <si>
    <t>PLWL055</t>
  </si>
  <si>
    <t>PLWL056</t>
  </si>
  <si>
    <t>PLWL059</t>
  </si>
  <si>
    <t>PLWL062</t>
  </si>
  <si>
    <t>PLWL063</t>
  </si>
  <si>
    <t>PLWL065</t>
  </si>
  <si>
    <t>PLWL067</t>
  </si>
  <si>
    <t>PLWL068</t>
  </si>
  <si>
    <t>PLWL071</t>
  </si>
  <si>
    <t>PLWL072</t>
  </si>
  <si>
    <t>PLWL076</t>
  </si>
  <si>
    <t>PLWL078</t>
  </si>
  <si>
    <t>PLWL079</t>
  </si>
  <si>
    <t>PLWL081</t>
  </si>
  <si>
    <t>PLWL082</t>
  </si>
  <si>
    <t>PLWL083</t>
  </si>
  <si>
    <t>PLWL087</t>
  </si>
  <si>
    <t>PLWL088</t>
  </si>
  <si>
    <t>PLWL090</t>
  </si>
  <si>
    <t>PLWL092</t>
  </si>
  <si>
    <t>PLWL093</t>
  </si>
  <si>
    <t>PLWL094</t>
  </si>
  <si>
    <t>PLWL097</t>
  </si>
  <si>
    <t>PLWL098</t>
  </si>
  <si>
    <t>PLWL102</t>
  </si>
  <si>
    <t>PLWL104</t>
  </si>
  <si>
    <t>PLWL105</t>
  </si>
  <si>
    <t>PLWL108</t>
  </si>
  <si>
    <t>PLWL110</t>
  </si>
  <si>
    <t>PLWL112</t>
  </si>
  <si>
    <t>PLWL113</t>
  </si>
  <si>
    <t>PLWL116</t>
  </si>
  <si>
    <t>PLWL119</t>
  </si>
  <si>
    <t>PLWL120</t>
  </si>
  <si>
    <t>PLWL124</t>
  </si>
  <si>
    <t>PLWL125</t>
  </si>
  <si>
    <t>PLWL126</t>
  </si>
  <si>
    <t>PLWL127</t>
  </si>
  <si>
    <t>PLWL129</t>
  </si>
  <si>
    <t>PLWL130</t>
  </si>
  <si>
    <t>PLWL131</t>
  </si>
  <si>
    <t>PLWL132</t>
  </si>
  <si>
    <t>PLWL133</t>
  </si>
  <si>
    <t>PLWL134</t>
  </si>
  <si>
    <t>PLWL135</t>
  </si>
  <si>
    <t>PLWL142</t>
  </si>
  <si>
    <t>PLWL143</t>
  </si>
  <si>
    <t>PLWL144</t>
  </si>
  <si>
    <t>PLWL145</t>
  </si>
  <si>
    <t>PLWL146</t>
  </si>
  <si>
    <t>PLWL147</t>
  </si>
  <si>
    <t>PLWL148</t>
  </si>
  <si>
    <t>PLWL150</t>
  </si>
  <si>
    <t>PLWL152</t>
  </si>
  <si>
    <t>PLWL159</t>
  </si>
  <si>
    <t>PLWL160</t>
  </si>
  <si>
    <t>PLWL163</t>
  </si>
  <si>
    <t>PLWL165</t>
  </si>
  <si>
    <t>PLWL168</t>
  </si>
  <si>
    <t>PLWL169</t>
  </si>
  <si>
    <t>PLWL172N</t>
  </si>
  <si>
    <t>PLWL179N</t>
  </si>
  <si>
    <t>PLWL181N</t>
  </si>
  <si>
    <t>PLWL183N</t>
  </si>
  <si>
    <t>PLWL188N</t>
  </si>
  <si>
    <t>PLWL191N</t>
  </si>
  <si>
    <t>PLWL192N</t>
  </si>
  <si>
    <t>PLWL199N</t>
  </si>
  <si>
    <t>PLWL201N</t>
  </si>
  <si>
    <t>PLWL202N</t>
  </si>
  <si>
    <t>PLWL213N</t>
  </si>
  <si>
    <t>PLWL215N</t>
  </si>
  <si>
    <t>PLWL216N</t>
  </si>
  <si>
    <t>PLWL223N</t>
  </si>
  <si>
    <t>PLWL502</t>
  </si>
  <si>
    <t>PLWL503</t>
  </si>
  <si>
    <t>PLWL505</t>
  </si>
  <si>
    <t>PLWL506</t>
  </si>
  <si>
    <t>PLLE010</t>
  </si>
  <si>
    <t>PLLE018</t>
  </si>
  <si>
    <t>PLLE047</t>
  </si>
  <si>
    <t>PLLE064</t>
  </si>
  <si>
    <t>PLLE080</t>
  </si>
  <si>
    <t>PLLE081N</t>
  </si>
  <si>
    <t>PLLE082N</t>
  </si>
  <si>
    <t>PLLE104N</t>
  </si>
  <si>
    <t>PLLE106N</t>
  </si>
  <si>
    <t>PLLE121N</t>
  </si>
  <si>
    <t>PLLE601</t>
  </si>
  <si>
    <t>PLMP011</t>
  </si>
  <si>
    <t>PLMP051</t>
  </si>
  <si>
    <t>PLMP075</t>
  </si>
  <si>
    <t>PLMP101</t>
  </si>
  <si>
    <t>PLMP109</t>
  </si>
  <si>
    <t>PLMP158</t>
  </si>
  <si>
    <t>PLMP220N</t>
  </si>
  <si>
    <t>PLMP232N</t>
  </si>
  <si>
    <t>PLMP514</t>
  </si>
  <si>
    <t>PLMP524</t>
  </si>
  <si>
    <t>PLMP605</t>
  </si>
  <si>
    <t>PLPK001</t>
  </si>
  <si>
    <t>PLPK002</t>
  </si>
  <si>
    <t>PLPK003</t>
  </si>
  <si>
    <t>PLPK004</t>
  </si>
  <si>
    <t>PLPK005</t>
  </si>
  <si>
    <t>PLPK006</t>
  </si>
  <si>
    <t>PLPK007</t>
  </si>
  <si>
    <t>PLPK008</t>
  </si>
  <si>
    <t>PLPK009</t>
  </si>
  <si>
    <t>PLPK010a</t>
  </si>
  <si>
    <t>PLPK011</t>
  </si>
  <si>
    <t>PLPK012</t>
  </si>
  <si>
    <t>PLPK013</t>
  </si>
  <si>
    <t>PLPK014</t>
  </si>
  <si>
    <t>PLPK015</t>
  </si>
  <si>
    <t>PLPK016</t>
  </si>
  <si>
    <t>PLPK017</t>
  </si>
  <si>
    <t>PLPK018</t>
  </si>
  <si>
    <t>PLPK019</t>
  </si>
  <si>
    <t>PLPK020</t>
  </si>
  <si>
    <t>PLPK021</t>
  </si>
  <si>
    <t>PLPK022</t>
  </si>
  <si>
    <t>PLPK023</t>
  </si>
  <si>
    <t>PLPK024</t>
  </si>
  <si>
    <t>PLPK025</t>
  </si>
  <si>
    <t>PLPK028</t>
  </si>
  <si>
    <t>PLPK029</t>
  </si>
  <si>
    <t>PLPK030</t>
  </si>
  <si>
    <t>PLPK031</t>
  </si>
  <si>
    <t>PLPK032</t>
  </si>
  <si>
    <t>PLPK033</t>
  </si>
  <si>
    <t>PLPK034</t>
  </si>
  <si>
    <t>PLPK035</t>
  </si>
  <si>
    <t>PLPK036</t>
  </si>
  <si>
    <t>PLPK037</t>
  </si>
  <si>
    <t>PLPK038</t>
  </si>
  <si>
    <t>PLPK039</t>
  </si>
  <si>
    <t>PLPK040</t>
  </si>
  <si>
    <t>PLPK041</t>
  </si>
  <si>
    <t>PLPK042</t>
  </si>
  <si>
    <t>PLPK044</t>
  </si>
  <si>
    <t>PLPK045</t>
  </si>
  <si>
    <t>PLPK046</t>
  </si>
  <si>
    <t>PLPK046a</t>
  </si>
  <si>
    <t>PLPK047</t>
  </si>
  <si>
    <t>PLPK048</t>
  </si>
  <si>
    <t>PLPK049</t>
  </si>
  <si>
    <t>PLPK050</t>
  </si>
  <si>
    <t>PLPK051</t>
  </si>
  <si>
    <t>PLPK052</t>
  </si>
  <si>
    <t>PLPK054</t>
  </si>
  <si>
    <t>PLPK055</t>
  </si>
  <si>
    <t>PLPK057</t>
  </si>
  <si>
    <t>PLPK058</t>
  </si>
  <si>
    <t>PLPK059</t>
  </si>
  <si>
    <t>PLPK060</t>
  </si>
  <si>
    <t>PLPK061</t>
  </si>
  <si>
    <t>PLPK062</t>
  </si>
  <si>
    <t>PLPK063</t>
  </si>
  <si>
    <t>PLPK064</t>
  </si>
  <si>
    <t>PLPK065</t>
  </si>
  <si>
    <t>PLPK066</t>
  </si>
  <si>
    <t>PLPK067</t>
  </si>
  <si>
    <t>PLPK068</t>
  </si>
  <si>
    <t>PLPK069</t>
  </si>
  <si>
    <t>PLPK070</t>
  </si>
  <si>
    <t>PLPK072</t>
  </si>
  <si>
    <t>PLPK073</t>
  </si>
  <si>
    <t>PLPK074</t>
  </si>
  <si>
    <t>PLPK075</t>
  </si>
  <si>
    <t>PLPK077</t>
  </si>
  <si>
    <t>PLPK079</t>
  </si>
  <si>
    <t>PLPK080</t>
  </si>
  <si>
    <t>PLPK081</t>
  </si>
  <si>
    <t>PLPK082</t>
  </si>
  <si>
    <t>PLPK083</t>
  </si>
  <si>
    <t>PLPK086</t>
  </si>
  <si>
    <t>PLPK087</t>
  </si>
  <si>
    <t>PLPK088</t>
  </si>
  <si>
    <t>PLPK089</t>
  </si>
  <si>
    <t>PLPK091</t>
  </si>
  <si>
    <t>PLPK091A</t>
  </si>
  <si>
    <t>PLPK092</t>
  </si>
  <si>
    <t>PLPK093</t>
  </si>
  <si>
    <t>PLPK097</t>
  </si>
  <si>
    <t>PLPK098</t>
  </si>
  <si>
    <t>PLPK099</t>
  </si>
  <si>
    <t>PLPK101</t>
  </si>
  <si>
    <t>PLPK102</t>
  </si>
  <si>
    <t>PLPK103</t>
  </si>
  <si>
    <t>PLPK104</t>
  </si>
  <si>
    <t>PLPK106</t>
  </si>
  <si>
    <t>PLPK107</t>
  </si>
  <si>
    <t>PLPK108</t>
  </si>
  <si>
    <t>PLPK109</t>
  </si>
  <si>
    <t>PLPK112</t>
  </si>
  <si>
    <t>PLPK115</t>
  </si>
  <si>
    <t>PLPK116</t>
  </si>
  <si>
    <t>PLPK117</t>
  </si>
  <si>
    <t>PLPK119</t>
  </si>
  <si>
    <t>PLPK120</t>
  </si>
  <si>
    <t>PLPK121</t>
  </si>
  <si>
    <t>PLPK125</t>
  </si>
  <si>
    <t>PLPK126</t>
  </si>
  <si>
    <t>PLPK128</t>
  </si>
  <si>
    <t>PLPK129</t>
  </si>
  <si>
    <t>PLPK131</t>
  </si>
  <si>
    <t>PLPK132</t>
  </si>
  <si>
    <t>PLPK133</t>
  </si>
  <si>
    <t>PLPK139</t>
  </si>
  <si>
    <t>PLPK144</t>
  </si>
  <si>
    <t>PLPK147</t>
  </si>
  <si>
    <t>PLPK149</t>
  </si>
  <si>
    <t>PLPK150</t>
  </si>
  <si>
    <t>PLPK151</t>
  </si>
  <si>
    <t>PLPK153</t>
  </si>
  <si>
    <t>PLPK154</t>
  </si>
  <si>
    <t>PLPK155N</t>
  </si>
  <si>
    <t>PLPK156N</t>
  </si>
  <si>
    <t>PLPK157N</t>
  </si>
  <si>
    <t>PLPK158N</t>
  </si>
  <si>
    <t>PLPK160N</t>
  </si>
  <si>
    <t>PLPK161N</t>
  </si>
  <si>
    <t>PLPK162N</t>
  </si>
  <si>
    <t>PLPK163N</t>
  </si>
  <si>
    <t>PLPK164N</t>
  </si>
  <si>
    <t>PLPK167N</t>
  </si>
  <si>
    <t>PLPK169N</t>
  </si>
  <si>
    <t>PLPK172N</t>
  </si>
  <si>
    <t>PLPK173N</t>
  </si>
  <si>
    <t>PLPK177N</t>
  </si>
  <si>
    <t>PLPK178N</t>
  </si>
  <si>
    <t>PLPK179N</t>
  </si>
  <si>
    <t>PLPK180N</t>
  </si>
  <si>
    <t>PLPK185N</t>
  </si>
  <si>
    <t>PLPK188N</t>
  </si>
  <si>
    <t>PLPK191N</t>
  </si>
  <si>
    <t>PLPK501</t>
  </si>
  <si>
    <t>PLPK502</t>
  </si>
  <si>
    <t>PLPK504</t>
  </si>
  <si>
    <t>PLPK505</t>
  </si>
  <si>
    <t>PLPK506</t>
  </si>
  <si>
    <t>PLPK507</t>
  </si>
  <si>
    <t>PLPK508</t>
  </si>
  <si>
    <t>PLPK509</t>
  </si>
  <si>
    <t>PLPK510</t>
  </si>
  <si>
    <t>PLPK600</t>
  </si>
  <si>
    <t>PLPK601</t>
  </si>
  <si>
    <t>PLPK602</t>
  </si>
  <si>
    <t>PLPM023</t>
  </si>
  <si>
    <t>PLPM026</t>
  </si>
  <si>
    <t>PLZA001</t>
  </si>
  <si>
    <t>PLZA002</t>
  </si>
  <si>
    <t>PLZA003</t>
  </si>
  <si>
    <t>PLZA004</t>
  </si>
  <si>
    <t>PLZA005</t>
  </si>
  <si>
    <t>PLZA006</t>
  </si>
  <si>
    <t>PLZA007</t>
  </si>
  <si>
    <t>PLZA009</t>
  </si>
  <si>
    <t>PLZA011</t>
  </si>
  <si>
    <t>PLZA012</t>
  </si>
  <si>
    <t>PLZA013</t>
  </si>
  <si>
    <t>PLZA014</t>
  </si>
  <si>
    <t>PLZA015</t>
  </si>
  <si>
    <t>PLZA016</t>
  </si>
  <si>
    <t>PLZA017</t>
  </si>
  <si>
    <t>PLZA018</t>
  </si>
  <si>
    <t>PLZA019</t>
  </si>
  <si>
    <t>PLZA020</t>
  </si>
  <si>
    <t>PLZA021</t>
  </si>
  <si>
    <t>PLZA022</t>
  </si>
  <si>
    <t>PLZA023</t>
  </si>
  <si>
    <t>PLZA024</t>
  </si>
  <si>
    <t>PLZA025</t>
  </si>
  <si>
    <t>PLZA026</t>
  </si>
  <si>
    <t>PLZA027</t>
  </si>
  <si>
    <t>PLZA032</t>
  </si>
  <si>
    <t>PLZA033</t>
  </si>
  <si>
    <t>PLZA034</t>
  </si>
  <si>
    <t>PLZA035</t>
  </si>
  <si>
    <t>PLZA036</t>
  </si>
  <si>
    <t>PLZA037</t>
  </si>
  <si>
    <t>PLZA038</t>
  </si>
  <si>
    <t>PLZA039</t>
  </si>
  <si>
    <t>PLZA043</t>
  </si>
  <si>
    <t>PLZA044</t>
  </si>
  <si>
    <t>PLZA045</t>
  </si>
  <si>
    <t>PLZA047</t>
  </si>
  <si>
    <t>PLZA048</t>
  </si>
  <si>
    <t>PLZA049</t>
  </si>
  <si>
    <t>PLZA051</t>
  </si>
  <si>
    <t>PLZA053</t>
  </si>
  <si>
    <t>PLZA054</t>
  </si>
  <si>
    <t>PLZA057</t>
  </si>
  <si>
    <t>PLZA058</t>
  </si>
  <si>
    <t>PLZA060</t>
  </si>
  <si>
    <t>PLZA062</t>
  </si>
  <si>
    <t>PLZA063</t>
  </si>
  <si>
    <t>PLZA067</t>
  </si>
  <si>
    <t>PLZA069</t>
  </si>
  <si>
    <t>PLZA072</t>
  </si>
  <si>
    <t>PLZA073</t>
  </si>
  <si>
    <t>PLZA074</t>
  </si>
  <si>
    <t>PLZA076</t>
  </si>
  <si>
    <t>PLZA077</t>
  </si>
  <si>
    <t>PLZA079</t>
  </si>
  <si>
    <t>PLZA082</t>
  </si>
  <si>
    <t>PLZA083</t>
  </si>
  <si>
    <t>PLZA085</t>
  </si>
  <si>
    <t>PLZA091N</t>
  </si>
  <si>
    <t>PLZA100N</t>
  </si>
  <si>
    <t>PLZA101N</t>
  </si>
  <si>
    <t>PLZA103N</t>
  </si>
  <si>
    <t>PLZA501</t>
  </si>
  <si>
    <t>PLZA502</t>
  </si>
  <si>
    <t>PLZA503</t>
  </si>
  <si>
    <t>PLZA504</t>
  </si>
  <si>
    <t>PLZA601</t>
  </si>
  <si>
    <t>PLZA602</t>
  </si>
  <si>
    <t>PLZA603</t>
  </si>
  <si>
    <t>PLKP003</t>
  </si>
  <si>
    <t>PLKP006</t>
  </si>
  <si>
    <t>PLKP032</t>
  </si>
  <si>
    <t>PLKP055</t>
  </si>
  <si>
    <t>PLKP067</t>
  </si>
  <si>
    <t>PLKP070</t>
  </si>
  <si>
    <t>PLKP072</t>
  </si>
  <si>
    <t>PLKP080</t>
  </si>
  <si>
    <t>PLKP083</t>
  </si>
  <si>
    <t>PLLE006</t>
  </si>
  <si>
    <t>PLLE009</t>
  </si>
  <si>
    <t>PLLE013</t>
  </si>
  <si>
    <t>PLLE015</t>
  </si>
  <si>
    <t>PLLE037</t>
  </si>
  <si>
    <t>PLLE043</t>
  </si>
  <si>
    <t>PLLE049</t>
  </si>
  <si>
    <t>PLLE060</t>
  </si>
  <si>
    <t>PLLE061</t>
  </si>
  <si>
    <t>PLLE072</t>
  </si>
  <si>
    <t>PLLE077</t>
  </si>
  <si>
    <t>PLLE096N</t>
  </si>
  <si>
    <t>PLLE097N</t>
  </si>
  <si>
    <t>PLLE110N</t>
  </si>
  <si>
    <t>PLLO002</t>
  </si>
  <si>
    <t>PLLO003</t>
  </si>
  <si>
    <t>PLLO004</t>
  </si>
  <si>
    <t>PLLO005</t>
  </si>
  <si>
    <t>PLLO010</t>
  </si>
  <si>
    <t>PLLO011</t>
  </si>
  <si>
    <t>PLLO012</t>
  </si>
  <si>
    <t>PLLO015</t>
  </si>
  <si>
    <t>PLLO016</t>
  </si>
  <si>
    <t>PLLO017</t>
  </si>
  <si>
    <t>PLLO018</t>
  </si>
  <si>
    <t>PLLO020</t>
  </si>
  <si>
    <t>PLLO021</t>
  </si>
  <si>
    <t>PLLO022</t>
  </si>
  <si>
    <t>PLLO024</t>
  </si>
  <si>
    <t>PLLO025</t>
  </si>
  <si>
    <t>PLLO026</t>
  </si>
  <si>
    <t>PLLO031</t>
  </si>
  <si>
    <t>PLLO032</t>
  </si>
  <si>
    <t>PLLO033</t>
  </si>
  <si>
    <t>PLLO034</t>
  </si>
  <si>
    <t>PLLO035</t>
  </si>
  <si>
    <t>PLLO036</t>
  </si>
  <si>
    <t>PLLO038</t>
  </si>
  <si>
    <t>PLLO039</t>
  </si>
  <si>
    <t>PLLO040</t>
  </si>
  <si>
    <t>PLLO041</t>
  </si>
  <si>
    <t>PLLO045</t>
  </si>
  <si>
    <t>PLLO047</t>
  </si>
  <si>
    <t>PLLO059</t>
  </si>
  <si>
    <t>PLLO072</t>
  </si>
  <si>
    <t>PLLO080N</t>
  </si>
  <si>
    <t>PLLO083N</t>
  </si>
  <si>
    <t>PLLO087Na</t>
  </si>
  <si>
    <t>PLLO088N</t>
  </si>
  <si>
    <t>PLLO088Na</t>
  </si>
  <si>
    <t>PLLO089N</t>
  </si>
  <si>
    <t>PLLO090N</t>
  </si>
  <si>
    <t>PLLO502</t>
  </si>
  <si>
    <t>PLLO600</t>
  </si>
  <si>
    <t>PLMP054</t>
  </si>
  <si>
    <t>PLMZ001</t>
  </si>
  <si>
    <t>PLMZ002</t>
  </si>
  <si>
    <t>PLMZ003</t>
  </si>
  <si>
    <t>PLMZ004</t>
  </si>
  <si>
    <t>PLMZ006</t>
  </si>
  <si>
    <t>PLMZ007</t>
  </si>
  <si>
    <t>PLMZ008</t>
  </si>
  <si>
    <t>PLMZ009</t>
  </si>
  <si>
    <t>PLMZ010</t>
  </si>
  <si>
    <t>PLMZ012</t>
  </si>
  <si>
    <t>PLMZ013</t>
  </si>
  <si>
    <t>PLMZ015</t>
  </si>
  <si>
    <t>PLMZ016</t>
  </si>
  <si>
    <t>PLMZ017</t>
  </si>
  <si>
    <t>PLMZ018</t>
  </si>
  <si>
    <t>PLMZ019</t>
  </si>
  <si>
    <t>PLMZ020</t>
  </si>
  <si>
    <t>PLMZ021</t>
  </si>
  <si>
    <t>PLMZ022</t>
  </si>
  <si>
    <t>PLMZ023</t>
  </si>
  <si>
    <t>PLMZ024</t>
  </si>
  <si>
    <t>PLMZ025</t>
  </si>
  <si>
    <t>PLMZ026</t>
  </si>
  <si>
    <t>PLMZ028</t>
  </si>
  <si>
    <t>PLMZ029</t>
  </si>
  <si>
    <t>PLMZ030</t>
  </si>
  <si>
    <t>PLMZ031</t>
  </si>
  <si>
    <t>PLMZ032</t>
  </si>
  <si>
    <t>PLMZ033</t>
  </si>
  <si>
    <t>PLMZ035</t>
  </si>
  <si>
    <t>PLMZ036</t>
  </si>
  <si>
    <t>PLMZ038</t>
  </si>
  <si>
    <t>PLMZ039</t>
  </si>
  <si>
    <t>PLMZ040</t>
  </si>
  <si>
    <t>PLMZ041</t>
  </si>
  <si>
    <t>PLMZ042</t>
  </si>
  <si>
    <t>PLMZ043</t>
  </si>
  <si>
    <t>PLMZ044</t>
  </si>
  <si>
    <t>PLMZ046</t>
  </si>
  <si>
    <t>PLMZ047</t>
  </si>
  <si>
    <t>PLMZ048</t>
  </si>
  <si>
    <t>PLMZ049</t>
  </si>
  <si>
    <t>PLMZ050</t>
  </si>
  <si>
    <t>PLMZ051</t>
  </si>
  <si>
    <t>PLMZ052</t>
  </si>
  <si>
    <t>PLMZ053</t>
  </si>
  <si>
    <t>PLMZ054</t>
  </si>
  <si>
    <t>PLMZ055</t>
  </si>
  <si>
    <t>PLMZ057</t>
  </si>
  <si>
    <t>PLMZ060</t>
  </si>
  <si>
    <t>PLMZ061</t>
  </si>
  <si>
    <t>PLMZ063</t>
  </si>
  <si>
    <t>PLMZ065</t>
  </si>
  <si>
    <t>PLMZ067</t>
  </si>
  <si>
    <t>PLMZ068</t>
  </si>
  <si>
    <t>PLMZ069</t>
  </si>
  <si>
    <t>PLMZ070</t>
  </si>
  <si>
    <t>PLMZ072</t>
  </si>
  <si>
    <t>PLMZ073</t>
  </si>
  <si>
    <t>PLMZ075</t>
  </si>
  <si>
    <t>PLMZ076</t>
  </si>
  <si>
    <t>PLMZ077</t>
  </si>
  <si>
    <t>PLMZ079</t>
  </si>
  <si>
    <t>PLMZ080</t>
  </si>
  <si>
    <t>PLMZ081</t>
  </si>
  <si>
    <t>PLMZ082</t>
  </si>
  <si>
    <t>PLMZ083</t>
  </si>
  <si>
    <t>PLMZ084</t>
  </si>
  <si>
    <t>PLMZ086</t>
  </si>
  <si>
    <t>PLMZ088</t>
  </si>
  <si>
    <t>PLMZ091</t>
  </si>
  <si>
    <t>PLMZ092</t>
  </si>
  <si>
    <t>PLMZ093</t>
  </si>
  <si>
    <t>PLMZ094</t>
  </si>
  <si>
    <t>PLMZ095</t>
  </si>
  <si>
    <t>PLMZ096</t>
  </si>
  <si>
    <t>PLMZ099</t>
  </si>
  <si>
    <t>PLMZ100</t>
  </si>
  <si>
    <t>PLMZ101</t>
  </si>
  <si>
    <t>PLMZ104</t>
  </si>
  <si>
    <t>PLMZ105</t>
  </si>
  <si>
    <t>PLMZ107</t>
  </si>
  <si>
    <t>PLMZ109</t>
  </si>
  <si>
    <t>PLMZ110</t>
  </si>
  <si>
    <t>PLMZ112</t>
  </si>
  <si>
    <t>PLMZ113</t>
  </si>
  <si>
    <t>PLMZ119</t>
  </si>
  <si>
    <t>PLMZ121</t>
  </si>
  <si>
    <t>PLMZ124</t>
  </si>
  <si>
    <t>PLMZ126</t>
  </si>
  <si>
    <t>PLMZ127</t>
  </si>
  <si>
    <t>PLMZ128N</t>
  </si>
  <si>
    <t>PLMZ130N</t>
  </si>
  <si>
    <t>PLMZ133N</t>
  </si>
  <si>
    <t>PLMZ138N</t>
  </si>
  <si>
    <t>PLMZ146N</t>
  </si>
  <si>
    <t>PLMZ152N</t>
  </si>
  <si>
    <t>PLMZ156N</t>
  </si>
  <si>
    <t>PLMZ159N</t>
  </si>
  <si>
    <t>PLMZ161N</t>
  </si>
  <si>
    <t>PLMZ162N</t>
  </si>
  <si>
    <t>PLMZ164N</t>
  </si>
  <si>
    <t>PLMZ165N</t>
  </si>
  <si>
    <t>PLMZ170N</t>
  </si>
  <si>
    <t>PLMZ171N</t>
  </si>
  <si>
    <t>PLMZ502</t>
  </si>
  <si>
    <t>PLMZ503</t>
  </si>
  <si>
    <t>PLMZ505</t>
  </si>
  <si>
    <t>PLMZ600</t>
  </si>
  <si>
    <t>PLSL037</t>
  </si>
  <si>
    <t>PLSL074</t>
  </si>
  <si>
    <t>PLSL501</t>
  </si>
  <si>
    <t>PLSL521</t>
  </si>
  <si>
    <t>PLSW002</t>
  </si>
  <si>
    <t>PLSW003</t>
  </si>
  <si>
    <t>PLSW004</t>
  </si>
  <si>
    <t>PLSW006</t>
  </si>
  <si>
    <t>PLSW013</t>
  </si>
  <si>
    <t>PLSW017</t>
  </si>
  <si>
    <t>PLSW018</t>
  </si>
  <si>
    <t>PLSW026</t>
  </si>
  <si>
    <t>PLSW028</t>
  </si>
  <si>
    <t>PLSW032</t>
  </si>
  <si>
    <t>PLSW034</t>
  </si>
  <si>
    <t>PLSW035</t>
  </si>
  <si>
    <t>PLSW041</t>
  </si>
  <si>
    <t>PLSW048N</t>
  </si>
  <si>
    <t>PLSW049N</t>
  </si>
  <si>
    <t>PLSW050N</t>
  </si>
  <si>
    <t>PLSW066N</t>
  </si>
  <si>
    <t>PLSW067N</t>
  </si>
  <si>
    <t>PLSW073N</t>
  </si>
  <si>
    <t>PLSW077N</t>
  </si>
  <si>
    <t>PLWM010</t>
  </si>
  <si>
    <t>PLWM020</t>
  </si>
  <si>
    <t>PLWM029</t>
  </si>
  <si>
    <t>PLDO001</t>
  </si>
  <si>
    <t>PLDO002</t>
  </si>
  <si>
    <t>PLDO003</t>
  </si>
  <si>
    <t>PLDO004</t>
  </si>
  <si>
    <t>PLDO006</t>
  </si>
  <si>
    <t>PLDO007</t>
  </si>
  <si>
    <t>PLDO008</t>
  </si>
  <si>
    <t>PLDO009</t>
  </si>
  <si>
    <t>PLDO010</t>
  </si>
  <si>
    <t>PLDO012</t>
  </si>
  <si>
    <t>PLDO013</t>
  </si>
  <si>
    <t>PLDO014</t>
  </si>
  <si>
    <t>PLDO015</t>
  </si>
  <si>
    <t>PLDO016</t>
  </si>
  <si>
    <t>PLDO017</t>
  </si>
  <si>
    <t>PLDO018</t>
  </si>
  <si>
    <t>PLDO019</t>
  </si>
  <si>
    <t>PLDO020</t>
  </si>
  <si>
    <t>PLDO021</t>
  </si>
  <si>
    <t>PLDO022</t>
  </si>
  <si>
    <t>PLDO023</t>
  </si>
  <si>
    <t>PLDO024</t>
  </si>
  <si>
    <t>PLDO025</t>
  </si>
  <si>
    <t>PLDO026</t>
  </si>
  <si>
    <t>PLDO027</t>
  </si>
  <si>
    <t>PLDO028</t>
  </si>
  <si>
    <t>PLDO029</t>
  </si>
  <si>
    <t>PLDO030</t>
  </si>
  <si>
    <t>PLDO031</t>
  </si>
  <si>
    <t>PLDO032</t>
  </si>
  <si>
    <t>PLDO033</t>
  </si>
  <si>
    <t>PLDO034</t>
  </si>
  <si>
    <t>PLDO035</t>
  </si>
  <si>
    <t>PLDO036</t>
  </si>
  <si>
    <t>PLDO037</t>
  </si>
  <si>
    <t>PLDO038</t>
  </si>
  <si>
    <t>PLDO039</t>
  </si>
  <si>
    <t>PLDO040</t>
  </si>
  <si>
    <t>PLDO041</t>
  </si>
  <si>
    <t>PLDO042</t>
  </si>
  <si>
    <t>PLDO043</t>
  </si>
  <si>
    <t>PLDO044</t>
  </si>
  <si>
    <t>PLDO045</t>
  </si>
  <si>
    <t>PLDO046</t>
  </si>
  <si>
    <t>PLDO047</t>
  </si>
  <si>
    <t>PLDO048</t>
  </si>
  <si>
    <t>PLDO049</t>
  </si>
  <si>
    <t>PLDO050</t>
  </si>
  <si>
    <t>PLDO054</t>
  </si>
  <si>
    <t>PLDO055</t>
  </si>
  <si>
    <t>PLDO056</t>
  </si>
  <si>
    <t>PLDO058</t>
  </si>
  <si>
    <t>PLDO059</t>
  </si>
  <si>
    <t>PLDO060</t>
  </si>
  <si>
    <t>PLDO061</t>
  </si>
  <si>
    <t>PLDO062</t>
  </si>
  <si>
    <t>PLDO063</t>
  </si>
  <si>
    <t>PLDO064</t>
  </si>
  <si>
    <t>PLDO066</t>
  </si>
  <si>
    <t>PLDO067</t>
  </si>
  <si>
    <t>PLDO068</t>
  </si>
  <si>
    <t>PLDO069</t>
  </si>
  <si>
    <t>PLDO070</t>
  </si>
  <si>
    <t>PLDO071</t>
  </si>
  <si>
    <t>PLDO072</t>
  </si>
  <si>
    <t>PLDO073</t>
  </si>
  <si>
    <t>PLDO074</t>
  </si>
  <si>
    <t>PLDO075</t>
  </si>
  <si>
    <t>PLDO077</t>
  </si>
  <si>
    <t>PLDO078</t>
  </si>
  <si>
    <t>PLDO079</t>
  </si>
  <si>
    <t>PLDO080</t>
  </si>
  <si>
    <t>PLDO081</t>
  </si>
  <si>
    <t>PLDO082</t>
  </si>
  <si>
    <t>PLDO083</t>
  </si>
  <si>
    <t>PLDO084</t>
  </si>
  <si>
    <t>PLDO086</t>
  </si>
  <si>
    <t>PLDO087</t>
  </si>
  <si>
    <t>PLDO088</t>
  </si>
  <si>
    <t>PLDO089</t>
  </si>
  <si>
    <t>PLDO090</t>
  </si>
  <si>
    <t>PLDO092</t>
  </si>
  <si>
    <t>PLDO095</t>
  </si>
  <si>
    <t>PLDO096</t>
  </si>
  <si>
    <t>PLDO097</t>
  </si>
  <si>
    <t>PLDO098</t>
  </si>
  <si>
    <t>PLDO100</t>
  </si>
  <si>
    <t>PLDO101</t>
  </si>
  <si>
    <t>PLDO102</t>
  </si>
  <si>
    <t>PLDO103</t>
  </si>
  <si>
    <t>PLDO105</t>
  </si>
  <si>
    <t>PLDO106</t>
  </si>
  <si>
    <t>PLDO108</t>
  </si>
  <si>
    <t>PLDO109</t>
  </si>
  <si>
    <t>PLDO111</t>
  </si>
  <si>
    <t>PLDO112</t>
  </si>
  <si>
    <t>PLDO113</t>
  </si>
  <si>
    <t>PLDO114</t>
  </si>
  <si>
    <t>PLDO117</t>
  </si>
  <si>
    <t>PLDO119</t>
  </si>
  <si>
    <t>PLDO121</t>
  </si>
  <si>
    <t>PLDO124</t>
  </si>
  <si>
    <t>PLDO125</t>
  </si>
  <si>
    <t>PLDO126N</t>
  </si>
  <si>
    <t>PLDO132N</t>
  </si>
  <si>
    <t>PLDO134N</t>
  </si>
  <si>
    <t>PLDO135N</t>
  </si>
  <si>
    <t>PLDO136N</t>
  </si>
  <si>
    <t>PLDO138N</t>
  </si>
  <si>
    <t>PLDO139N</t>
  </si>
  <si>
    <t>PLDO143N</t>
  </si>
  <si>
    <t>PLDO144N</t>
  </si>
  <si>
    <t>PLDO146N</t>
  </si>
  <si>
    <t>PLDO147N</t>
  </si>
  <si>
    <t>PLDO148N</t>
  </si>
  <si>
    <t>PLDO151N</t>
  </si>
  <si>
    <t>PLDO501</t>
  </si>
  <si>
    <t>PLDO502</t>
  </si>
  <si>
    <t>PLDO503</t>
  </si>
  <si>
    <t>PLDO504</t>
  </si>
  <si>
    <t>PLDO600</t>
  </si>
  <si>
    <t>PLLU002</t>
  </si>
  <si>
    <t>PLLU003</t>
  </si>
  <si>
    <t>PLLU004</t>
  </si>
  <si>
    <t>PLLU005</t>
  </si>
  <si>
    <t>PLLU006</t>
  </si>
  <si>
    <t>PLLU007</t>
  </si>
  <si>
    <t>PLLU009</t>
  </si>
  <si>
    <t>PLLU010</t>
  </si>
  <si>
    <t>PLLU012</t>
  </si>
  <si>
    <t>PLLU013</t>
  </si>
  <si>
    <t>PLLU017</t>
  </si>
  <si>
    <t>PLLU021</t>
  </si>
  <si>
    <t>PLLU023</t>
  </si>
  <si>
    <t>PLLU024</t>
  </si>
  <si>
    <t>PLLU025</t>
  </si>
  <si>
    <t>PLLU027</t>
  </si>
  <si>
    <t>PLLU028</t>
  </si>
  <si>
    <t>PLLU030</t>
  </si>
  <si>
    <t>PLLU032</t>
  </si>
  <si>
    <t>PLLU034</t>
  </si>
  <si>
    <t>PLLU035</t>
  </si>
  <si>
    <t>PLLU036</t>
  </si>
  <si>
    <t>PLLU039</t>
  </si>
  <si>
    <t>PLLU040</t>
  </si>
  <si>
    <t>PLLU041</t>
  </si>
  <si>
    <t>PLLU042</t>
  </si>
  <si>
    <t>PLLU043</t>
  </si>
  <si>
    <t>PLLU047</t>
  </si>
  <si>
    <t>PLLU053</t>
  </si>
  <si>
    <t>PLLU055</t>
  </si>
  <si>
    <t>PLLU058</t>
  </si>
  <si>
    <t>PLLU065N</t>
  </si>
  <si>
    <t>PLLU066N</t>
  </si>
  <si>
    <t>PLLU501</t>
  </si>
  <si>
    <t>PLOP002</t>
  </si>
  <si>
    <t>PLOP006</t>
  </si>
  <si>
    <t>PLOP008</t>
  </si>
  <si>
    <t>PLOP018</t>
  </si>
  <si>
    <t>PLOP019</t>
  </si>
  <si>
    <t>PLOP021</t>
  </si>
  <si>
    <t>PLOP023</t>
  </si>
  <si>
    <t>PLOP025</t>
  </si>
  <si>
    <t>PLOP044</t>
  </si>
  <si>
    <t>PLOP600</t>
  </si>
  <si>
    <t>PLWL006</t>
  </si>
  <si>
    <t>PLWL015</t>
  </si>
  <si>
    <t>PLWL018</t>
  </si>
  <si>
    <t>PLWL020</t>
  </si>
  <si>
    <t>PLWL027</t>
  </si>
  <si>
    <t>PLWL034</t>
  </si>
  <si>
    <t>PLWL045</t>
  </si>
  <si>
    <t>PLWL052</t>
  </si>
  <si>
    <t>PLWL058</t>
  </si>
  <si>
    <t>PLWL060</t>
  </si>
  <si>
    <t>PLWL064</t>
  </si>
  <si>
    <t>PLWL066</t>
  </si>
  <si>
    <t>PLWL073</t>
  </si>
  <si>
    <t>PLWL077</t>
  </si>
  <si>
    <t>PLWL085</t>
  </si>
  <si>
    <t>PLWL089</t>
  </si>
  <si>
    <t>PLWL095</t>
  </si>
  <si>
    <t>PLWL103</t>
  </si>
  <si>
    <t>PLWL107</t>
  </si>
  <si>
    <t>PLWL128</t>
  </si>
  <si>
    <t>PLWL153</t>
  </si>
  <si>
    <t>PLWL154</t>
  </si>
  <si>
    <t>PLWL193N</t>
  </si>
  <si>
    <t>PLWL194N</t>
  </si>
  <si>
    <t>PLWL204N</t>
  </si>
  <si>
    <t>PLWL211N</t>
  </si>
  <si>
    <t>PLWL222N</t>
  </si>
  <si>
    <t>ID Aglomeracji</t>
  </si>
  <si>
    <t>Nazwa aglomeracji</t>
  </si>
  <si>
    <t>Województwo</t>
  </si>
  <si>
    <t>Środkowa Odra</t>
  </si>
  <si>
    <t>Odra</t>
  </si>
  <si>
    <t>-</t>
  </si>
  <si>
    <t>Rodzaj aglomeracji</t>
  </si>
  <si>
    <t>Aglomeracja z 1 OŚ</t>
  </si>
  <si>
    <t>dolnośląskie</t>
  </si>
  <si>
    <t>m. Wrocław; wrocławski; trzebnicki; średzki</t>
  </si>
  <si>
    <t>Wałbrzych</t>
  </si>
  <si>
    <t>wałbrzyski, świdnicki, Wałbrzych</t>
  </si>
  <si>
    <t>Legnica</t>
  </si>
  <si>
    <t>Lubin</t>
  </si>
  <si>
    <t>Jelenia Góra</t>
  </si>
  <si>
    <t>Jelenia Góra; karkonoski</t>
  </si>
  <si>
    <t>Lwówek Śląski</t>
  </si>
  <si>
    <t>Bielawa</t>
  </si>
  <si>
    <t>Wiersz aglo z wieloma OŚ</t>
  </si>
  <si>
    <t>dzierżoniowski</t>
  </si>
  <si>
    <t>Świdnica</t>
  </si>
  <si>
    <t>świdnicki</t>
  </si>
  <si>
    <t>Kłodzko</t>
  </si>
  <si>
    <t>kłodzki</t>
  </si>
  <si>
    <t xml:space="preserve">Nysa </t>
  </si>
  <si>
    <t>Górna Odra</t>
  </si>
  <si>
    <t>legnicki</t>
  </si>
  <si>
    <t>Bolesławiec</t>
  </si>
  <si>
    <t>bolesławiecki</t>
  </si>
  <si>
    <t>Lubań</t>
  </si>
  <si>
    <t>lubański</t>
  </si>
  <si>
    <t>Strzegom</t>
  </si>
  <si>
    <t>Zgorzelec</t>
  </si>
  <si>
    <t>zgorzelecki</t>
  </si>
  <si>
    <t>Oleśnica</t>
  </si>
  <si>
    <t>oleśnicki</t>
  </si>
  <si>
    <t>Dzierżoniów</t>
  </si>
  <si>
    <t>Oława</t>
  </si>
  <si>
    <t>oławski</t>
  </si>
  <si>
    <t>Nowa Ruda</t>
  </si>
  <si>
    <t>Nysa</t>
  </si>
  <si>
    <t>Jawor</t>
  </si>
  <si>
    <t>jaworski</t>
  </si>
  <si>
    <t>Polkowice</t>
  </si>
  <si>
    <t>polkowicki</t>
  </si>
  <si>
    <t>Ząbkowice Śląskie</t>
  </si>
  <si>
    <t>ząbkowicki</t>
  </si>
  <si>
    <t>Kąty Wrocławskie</t>
  </si>
  <si>
    <t>wrocławski</t>
  </si>
  <si>
    <t>Kowary</t>
  </si>
  <si>
    <t>karkonoski</t>
  </si>
  <si>
    <t>Ziębice</t>
  </si>
  <si>
    <t>Boguszów-Gorce</t>
  </si>
  <si>
    <t>wałbrzyski</t>
  </si>
  <si>
    <t>Złotoryja</t>
  </si>
  <si>
    <t>złotoryjski</t>
  </si>
  <si>
    <t>Góra</t>
  </si>
  <si>
    <t>górowski</t>
  </si>
  <si>
    <t>Leszno</t>
  </si>
  <si>
    <t>Trzebnica</t>
  </si>
  <si>
    <t>trzebnicki</t>
  </si>
  <si>
    <t>Brzeg Dolny</t>
  </si>
  <si>
    <t>wołowski</t>
  </si>
  <si>
    <t>Kamienna Góra</t>
  </si>
  <si>
    <t>kamiennogórski</t>
  </si>
  <si>
    <t>Bolków</t>
  </si>
  <si>
    <t>Chojnów</t>
  </si>
  <si>
    <t>Legnicki</t>
  </si>
  <si>
    <t>Bogatynia</t>
  </si>
  <si>
    <t>Polanica-Zdrój</t>
  </si>
  <si>
    <t>Milicz</t>
  </si>
  <si>
    <t>milicki</t>
  </si>
  <si>
    <t>Strzelin</t>
  </si>
  <si>
    <t>strzeliński</t>
  </si>
  <si>
    <t>lwówecki</t>
  </si>
  <si>
    <t>Mysłakowice</t>
  </si>
  <si>
    <t>Nowogrodziec</t>
  </si>
  <si>
    <t>Żarów</t>
  </si>
  <si>
    <t>Walim</t>
  </si>
  <si>
    <t>Środa Śląska</t>
  </si>
  <si>
    <t>średzki</t>
  </si>
  <si>
    <t>Jelcz-Laskowice</t>
  </si>
  <si>
    <t>Wołów</t>
  </si>
  <si>
    <t>Długołęka</t>
  </si>
  <si>
    <t>Kudowa Zdrój</t>
  </si>
  <si>
    <t>Łaba</t>
  </si>
  <si>
    <t>Syców</t>
  </si>
  <si>
    <t xml:space="preserve">Leszno </t>
  </si>
  <si>
    <t>Piechowice</t>
  </si>
  <si>
    <t>Bystrzyca Kłodzka</t>
  </si>
  <si>
    <t>Lubawka</t>
  </si>
  <si>
    <t>Ścinawa</t>
  </si>
  <si>
    <t>lubiński</t>
  </si>
  <si>
    <t>Olszyna</t>
  </si>
  <si>
    <t>Świeradów-Zdrój</t>
  </si>
  <si>
    <t>Mirsk</t>
  </si>
  <si>
    <t>Sobótka</t>
  </si>
  <si>
    <t>Twardogóra</t>
  </si>
  <si>
    <t>Kamieniec Ząbkowicki</t>
  </si>
  <si>
    <t>Wojcieszów</t>
  </si>
  <si>
    <t>Dolna Odra i Przymorze Zachodnie</t>
  </si>
  <si>
    <t>Oborniki Śląskie</t>
  </si>
  <si>
    <t>Prochowice</t>
  </si>
  <si>
    <t>Warta Bolesławiecka</t>
  </si>
  <si>
    <t>Wąsosz</t>
  </si>
  <si>
    <t>Aglomeracja Siechnice</t>
  </si>
  <si>
    <t>Stronie Śląskie</t>
  </si>
  <si>
    <t>Łagiewniki</t>
  </si>
  <si>
    <t>Pieńsk</t>
  </si>
  <si>
    <t>Przemków</t>
  </si>
  <si>
    <t>Lądek-Zdrój</t>
  </si>
  <si>
    <t>Stanowice</t>
  </si>
  <si>
    <t>Piława Górna</t>
  </si>
  <si>
    <t>Aglomeracja z 1 KP</t>
  </si>
  <si>
    <t>Gromadka</t>
  </si>
  <si>
    <t>Bolesławiecki</t>
  </si>
  <si>
    <t>Mieroszów</t>
  </si>
  <si>
    <t>Żmigród</t>
  </si>
  <si>
    <t>Wisznia Mała</t>
  </si>
  <si>
    <t>Aglomeracja Lubomierz</t>
  </si>
  <si>
    <t>LWÓWECKI</t>
  </si>
  <si>
    <t>Sulików</t>
  </si>
  <si>
    <t>Grębocice</t>
  </si>
  <si>
    <t>Świerzawa</t>
  </si>
  <si>
    <t>Zawidów</t>
  </si>
  <si>
    <t>Mściwojów</t>
  </si>
  <si>
    <t xml:space="preserve">Szklarska Poręba </t>
  </si>
  <si>
    <t>Krosnowice</t>
  </si>
  <si>
    <t>Marciszów</t>
  </si>
  <si>
    <t>Podgórzyn</t>
  </si>
  <si>
    <t>Ołdrzychowice Kłodzkie</t>
  </si>
  <si>
    <t>Międzybórz</t>
  </si>
  <si>
    <t>Aglomeracja Bardo</t>
  </si>
  <si>
    <t>Gaworzyce</t>
  </si>
  <si>
    <t>Kobierzyce</t>
  </si>
  <si>
    <t>Malczyce</t>
  </si>
  <si>
    <t>Dobroszyce</t>
  </si>
  <si>
    <t>Międzylesie</t>
  </si>
  <si>
    <t>Żórawina</t>
  </si>
  <si>
    <t>Radwanice</t>
  </si>
  <si>
    <t>Sieniawka</t>
  </si>
  <si>
    <t>Mościsko</t>
  </si>
  <si>
    <t>Krośnice</t>
  </si>
  <si>
    <t>LESZNO</t>
  </si>
  <si>
    <t>Stara Kamienica</t>
  </si>
  <si>
    <t>Prusice</t>
  </si>
  <si>
    <t>Janowice Wielkie</t>
  </si>
  <si>
    <t>Chełmsko Śląskie</t>
  </si>
  <si>
    <t>Sułów</t>
  </si>
  <si>
    <t>Borek Strzeliński</t>
  </si>
  <si>
    <t>Kondratowice</t>
  </si>
  <si>
    <t>Kostomłoty</t>
  </si>
  <si>
    <t>Wiązów</t>
  </si>
  <si>
    <t>Wądroże Wielkie</t>
  </si>
  <si>
    <t>WROCŁAW</t>
  </si>
  <si>
    <t>Lubiąż</t>
  </si>
  <si>
    <t>Kotla</t>
  </si>
  <si>
    <t>głogowski</t>
  </si>
  <si>
    <t>Zielona Góra</t>
  </si>
  <si>
    <t>Złoty Stok</t>
  </si>
  <si>
    <t>Niemcza</t>
  </si>
  <si>
    <t>Udanin</t>
  </si>
  <si>
    <t>Chocianów</t>
  </si>
  <si>
    <t>Dziećmorowice</t>
  </si>
  <si>
    <t>Legnickie Pole</t>
  </si>
  <si>
    <t>Bierutów</t>
  </si>
  <si>
    <t>Miłkowice</t>
  </si>
  <si>
    <t>Gniewków</t>
  </si>
  <si>
    <t>Gryfów Śląski</t>
  </si>
  <si>
    <t>Rudna</t>
  </si>
  <si>
    <t>Wleń</t>
  </si>
  <si>
    <t>Duszniki-Zdrój</t>
  </si>
  <si>
    <t>Zawonia</t>
  </si>
  <si>
    <t>Toruń</t>
  </si>
  <si>
    <t>kujawsko-pomorskie</t>
  </si>
  <si>
    <t>m. Toruń</t>
  </si>
  <si>
    <t>Dolna Wisła</t>
  </si>
  <si>
    <t>Wisła</t>
  </si>
  <si>
    <t>bydgoski</t>
  </si>
  <si>
    <t>Chojnice</t>
  </si>
  <si>
    <t>Włocławek</t>
  </si>
  <si>
    <t>Grudziądz</t>
  </si>
  <si>
    <t>grudziądzki</t>
  </si>
  <si>
    <t>Tczew</t>
  </si>
  <si>
    <t>Świecie-Bukowiec</t>
  </si>
  <si>
    <t>świecki</t>
  </si>
  <si>
    <t>Choceń</t>
  </si>
  <si>
    <t>włocławski</t>
  </si>
  <si>
    <t>Środkowa Wisła</t>
  </si>
  <si>
    <t>Inowrocław</t>
  </si>
  <si>
    <t>inowrocławski</t>
  </si>
  <si>
    <t>Noteć</t>
  </si>
  <si>
    <t>Brodnica</t>
  </si>
  <si>
    <t>brodnicki</t>
  </si>
  <si>
    <t>Nakło nad Notecią</t>
  </si>
  <si>
    <t>nakielski</t>
  </si>
  <si>
    <t>Aleksandrów Kujawski</t>
  </si>
  <si>
    <t>aleksandrowski</t>
  </si>
  <si>
    <t>Rypin</t>
  </si>
  <si>
    <t>rypiński</t>
  </si>
  <si>
    <t>Tuchola</t>
  </si>
  <si>
    <t>Kruszwica</t>
  </si>
  <si>
    <t>Wąbrzeźno</t>
  </si>
  <si>
    <t>wąbrzeski</t>
  </si>
  <si>
    <t>Koronowo</t>
  </si>
  <si>
    <t>Ciechocinek</t>
  </si>
  <si>
    <t>Chełmno</t>
  </si>
  <si>
    <t>chełmiński</t>
  </si>
  <si>
    <t>Żnin</t>
  </si>
  <si>
    <t>żniński</t>
  </si>
  <si>
    <t>Lipno</t>
  </si>
  <si>
    <t>lipnowski</t>
  </si>
  <si>
    <t>Mogilno</t>
  </si>
  <si>
    <t>mogileński</t>
  </si>
  <si>
    <t>Golub-Dobrzyń</t>
  </si>
  <si>
    <t>golubsko-dobrzyński</t>
  </si>
  <si>
    <t>Strzelno</t>
  </si>
  <si>
    <t>Gniewkowo</t>
  </si>
  <si>
    <t>Barcin</t>
  </si>
  <si>
    <t>żniński, inowrocławski, mogileński</t>
  </si>
  <si>
    <t>Sępólno Krajeńskie</t>
  </si>
  <si>
    <t>sępoleński</t>
  </si>
  <si>
    <t>Warlubie</t>
  </si>
  <si>
    <t>Więcbork</t>
  </si>
  <si>
    <t>Łabiszyn</t>
  </si>
  <si>
    <t>Nowe</t>
  </si>
  <si>
    <t>Osięciny</t>
  </si>
  <si>
    <t>radziejowski</t>
  </si>
  <si>
    <t>Kcynia</t>
  </si>
  <si>
    <t>Szubin</t>
  </si>
  <si>
    <t>INOWROCŁAW</t>
  </si>
  <si>
    <t>Janikowo</t>
  </si>
  <si>
    <t>Łasin</t>
  </si>
  <si>
    <t>Złotniki Kujawskie</t>
  </si>
  <si>
    <t>Pruszcz</t>
  </si>
  <si>
    <t>Janowiec Wielkopolski</t>
  </si>
  <si>
    <t>Warta</t>
  </si>
  <si>
    <t>Osie</t>
  </si>
  <si>
    <t>Świekatowo</t>
  </si>
  <si>
    <t>Kamień Krajeński</t>
  </si>
  <si>
    <t>Mrocza</t>
  </si>
  <si>
    <t>Jeżewo</t>
  </si>
  <si>
    <t>CHOJNICE</t>
  </si>
  <si>
    <t>Jabłonowo Pomorskie</t>
  </si>
  <si>
    <t>Radziejów</t>
  </si>
  <si>
    <t>Wielka Nieszawka</t>
  </si>
  <si>
    <t>toruński</t>
  </si>
  <si>
    <t>Obrowo</t>
  </si>
  <si>
    <t>Śliwice</t>
  </si>
  <si>
    <t>tucholski</t>
  </si>
  <si>
    <t xml:space="preserve">Dobrzyń nad Wisłą </t>
  </si>
  <si>
    <t>Lubicz</t>
  </si>
  <si>
    <t>Kowalewo Pomorskie</t>
  </si>
  <si>
    <t>Unisław</t>
  </si>
  <si>
    <t>Łysomice</t>
  </si>
  <si>
    <t>Nowa Wieś Wielka</t>
  </si>
  <si>
    <t>Zławieś Wielka</t>
  </si>
  <si>
    <t>Skępe</t>
  </si>
  <si>
    <t>Brześć Kujawski</t>
  </si>
  <si>
    <t>Dragacz</t>
  </si>
  <si>
    <t>Gostycyn</t>
  </si>
  <si>
    <t>Lubraniec Marysin</t>
  </si>
  <si>
    <t>Rogowo</t>
  </si>
  <si>
    <t>Kowal</t>
  </si>
  <si>
    <t>Sośno</t>
  </si>
  <si>
    <t>Waganiec</t>
  </si>
  <si>
    <t>Łubianka</t>
  </si>
  <si>
    <t>Świecie Nad Osą</t>
  </si>
  <si>
    <t>GRUDZIĄDZKI</t>
  </si>
  <si>
    <t>TCZEW</t>
  </si>
  <si>
    <t>Fabianki</t>
  </si>
  <si>
    <t>Lubiewo</t>
  </si>
  <si>
    <t>Chodecz</t>
  </si>
  <si>
    <t>Dąbrowa Biskupia</t>
  </si>
  <si>
    <t>Papowo Biskupie</t>
  </si>
  <si>
    <t>Gębice</t>
  </si>
  <si>
    <t>Lniano</t>
  </si>
  <si>
    <t>Potulice</t>
  </si>
  <si>
    <t>Piotrków Kujawki</t>
  </si>
  <si>
    <t>Czernikowo</t>
  </si>
  <si>
    <t>Dobre</t>
  </si>
  <si>
    <t>Izbica Kujawska</t>
  </si>
  <si>
    <t>Kikół</t>
  </si>
  <si>
    <t>Drzycim</t>
  </si>
  <si>
    <t>Cekcyn</t>
  </si>
  <si>
    <t>Dąbrowa Chełmińska</t>
  </si>
  <si>
    <t>Kęsowo</t>
  </si>
  <si>
    <t>Osielsko i Dobrcz</t>
  </si>
  <si>
    <t>Sicienko</t>
  </si>
  <si>
    <t>Solec Kujawski</t>
  </si>
  <si>
    <t>Białe Błota</t>
  </si>
  <si>
    <t>lubelskie</t>
  </si>
  <si>
    <t xml:space="preserve">Miasto Lublin; Powiat lubelski; Powiat świdnicki; </t>
  </si>
  <si>
    <t xml:space="preserve">Zamość
</t>
  </si>
  <si>
    <t>Zamość</t>
  </si>
  <si>
    <t>zamojski</t>
  </si>
  <si>
    <t>Chełm</t>
  </si>
  <si>
    <t>chełmski</t>
  </si>
  <si>
    <t>Biała Podlaska</t>
  </si>
  <si>
    <t>m. Biała Podlaska</t>
  </si>
  <si>
    <t>Ryki</t>
  </si>
  <si>
    <t>rycki</t>
  </si>
  <si>
    <t>Puławy</t>
  </si>
  <si>
    <t>Radom</t>
  </si>
  <si>
    <t>Łuków</t>
  </si>
  <si>
    <t>łukowski</t>
  </si>
  <si>
    <t>Lubartów</t>
  </si>
  <si>
    <t>lubartowski</t>
  </si>
  <si>
    <t>Kraśnik</t>
  </si>
  <si>
    <t>kraśnicki</t>
  </si>
  <si>
    <t>Biłgoraj</t>
  </si>
  <si>
    <t>biłgorajski</t>
  </si>
  <si>
    <t>Stalowa Wola</t>
  </si>
  <si>
    <t>Górna Wisła</t>
  </si>
  <si>
    <t>Międzyrzec Podlaski</t>
  </si>
  <si>
    <t>bialski</t>
  </si>
  <si>
    <t>Łęczna</t>
  </si>
  <si>
    <t>łęczyński</t>
  </si>
  <si>
    <t>Dęblin</t>
  </si>
  <si>
    <t>Tomaszów Lubelski</t>
  </si>
  <si>
    <t>tomaszowski</t>
  </si>
  <si>
    <t>Opole Lubelskie</t>
  </si>
  <si>
    <t>opolski</t>
  </si>
  <si>
    <t>Krasnystaw</t>
  </si>
  <si>
    <t>krasnostawski</t>
  </si>
  <si>
    <t>Hrubieszów</t>
  </si>
  <si>
    <t>hrubieszowski</t>
  </si>
  <si>
    <t>Bug</t>
  </si>
  <si>
    <t>Janów Lubelski</t>
  </si>
  <si>
    <t>janowski</t>
  </si>
  <si>
    <t>Włodawa</t>
  </si>
  <si>
    <t>włodawski</t>
  </si>
  <si>
    <t>BIAŁA PODLASKA</t>
  </si>
  <si>
    <t>Radzyń Podlaski</t>
  </si>
  <si>
    <t>radzyński</t>
  </si>
  <si>
    <t>Parczew</t>
  </si>
  <si>
    <t>Bychawa</t>
  </si>
  <si>
    <t>lubelski</t>
  </si>
  <si>
    <t>Jastków</t>
  </si>
  <si>
    <t>Terespol</t>
  </si>
  <si>
    <t>Terespol-Koroszczyn</t>
  </si>
  <si>
    <t>Bełżyce</t>
  </si>
  <si>
    <t>Zwierzyniec</t>
  </si>
  <si>
    <t>Milejów</t>
  </si>
  <si>
    <t>Szczebrzeszyn</t>
  </si>
  <si>
    <t>Rejowiec Fabryczny</t>
  </si>
  <si>
    <t>Nałęczów</t>
  </si>
  <si>
    <t>puławski</t>
  </si>
  <si>
    <t>Niemce</t>
  </si>
  <si>
    <t>Werbkowice</t>
  </si>
  <si>
    <t xml:space="preserve">Stoczek Łukowski </t>
  </si>
  <si>
    <t>Strzyżów</t>
  </si>
  <si>
    <t>Niedrzwica Duża</t>
  </si>
  <si>
    <t>Tarnogród</t>
  </si>
  <si>
    <t>Wisznice</t>
  </si>
  <si>
    <t>Kazimierz Dolny</t>
  </si>
  <si>
    <t>Kock</t>
  </si>
  <si>
    <t>Bełzec</t>
  </si>
  <si>
    <t xml:space="preserve"> Biała Podlaska</t>
  </si>
  <si>
    <t>Ostrów Lubelski</t>
  </si>
  <si>
    <t>Adamów</t>
  </si>
  <si>
    <t>Krasnobród</t>
  </si>
  <si>
    <t>Janów Podlaski</t>
  </si>
  <si>
    <t>Sokołów Podlaski</t>
  </si>
  <si>
    <t>Kurów</t>
  </si>
  <si>
    <t>Annopol</t>
  </si>
  <si>
    <t>Piaski</t>
  </si>
  <si>
    <t>Frampol</t>
  </si>
  <si>
    <t>Trawniki</t>
  </si>
  <si>
    <t>Michów</t>
  </si>
  <si>
    <t>Tyszowce</t>
  </si>
  <si>
    <t>Puchaczów</t>
  </si>
  <si>
    <t>Rejowiec</t>
  </si>
  <si>
    <t>Niedźwiada</t>
  </si>
  <si>
    <t>Garbów</t>
  </si>
  <si>
    <t>Lubycza Królewska</t>
  </si>
  <si>
    <t>Piszczac</t>
  </si>
  <si>
    <t>Wąwolnica</t>
  </si>
  <si>
    <t>Płudy</t>
  </si>
  <si>
    <t>Józefów</t>
  </si>
  <si>
    <t>Lipiny Dolne</t>
  </si>
  <si>
    <t>Tereszpol</t>
  </si>
  <si>
    <t>Wierzbica</t>
  </si>
  <si>
    <t>Czemierniki</t>
  </si>
  <si>
    <t>Wohyń</t>
  </si>
  <si>
    <t>Tarnawatka</t>
  </si>
  <si>
    <t>Urszulin</t>
  </si>
  <si>
    <t>Wola Kisielska</t>
  </si>
  <si>
    <t>Karczmiska</t>
  </si>
  <si>
    <t>Orchówek Okuninka</t>
  </si>
  <si>
    <t>Biszcza</t>
  </si>
  <si>
    <t>Różaniec Pierwszy</t>
  </si>
  <si>
    <t>Urzędów</t>
  </si>
  <si>
    <t>Firlej</t>
  </si>
  <si>
    <t>Jeziorzany</t>
  </si>
  <si>
    <t>Konstantynów</t>
  </si>
  <si>
    <t>Obsza</t>
  </si>
  <si>
    <t>Wola Uhruska</t>
  </si>
  <si>
    <t>Bystrzyca</t>
  </si>
  <si>
    <t>Jedlanka</t>
  </si>
  <si>
    <t>Łukowa</t>
  </si>
  <si>
    <t>Łódź</t>
  </si>
  <si>
    <t>łódzkie</t>
  </si>
  <si>
    <t>Miasto Łódź; pabianicki</t>
  </si>
  <si>
    <t>Sieradz</t>
  </si>
  <si>
    <t>Piotrków Trybunalski</t>
  </si>
  <si>
    <t>m. Piotrków Trybunalski</t>
  </si>
  <si>
    <t>Kutno</t>
  </si>
  <si>
    <t>kutnowski</t>
  </si>
  <si>
    <t>Łowicz</t>
  </si>
  <si>
    <t>Tomaszów Mazowiecki</t>
  </si>
  <si>
    <t>łowicki</t>
  </si>
  <si>
    <t>Radomsko</t>
  </si>
  <si>
    <t>radomszczański</t>
  </si>
  <si>
    <t>Bełchatów</t>
  </si>
  <si>
    <t>bełchatowski</t>
  </si>
  <si>
    <t>SIERADZKI</t>
  </si>
  <si>
    <t>Zduńska Wola</t>
  </si>
  <si>
    <t>zduńskowolski</t>
  </si>
  <si>
    <t>Głuchów</t>
  </si>
  <si>
    <t>skierniewicki</t>
  </si>
  <si>
    <t>Skierniewice</t>
  </si>
  <si>
    <t>Grodzki Skierniewice</t>
  </si>
  <si>
    <t>Zgierz</t>
  </si>
  <si>
    <t>zgierski</t>
  </si>
  <si>
    <t>Wieluń</t>
  </si>
  <si>
    <t>wieluński</t>
  </si>
  <si>
    <t>Łask</t>
  </si>
  <si>
    <t>łaski; pabianicki</t>
  </si>
  <si>
    <t>Opoczno</t>
  </si>
  <si>
    <t>opoczyński</t>
  </si>
  <si>
    <t>Ozorków</t>
  </si>
  <si>
    <t>Aleksandrów Łódzki</t>
  </si>
  <si>
    <t>Brzeziny</t>
  </si>
  <si>
    <t>brzeziński</t>
  </si>
  <si>
    <t>Poddębice</t>
  </si>
  <si>
    <t>poddębicki</t>
  </si>
  <si>
    <t>Wola Krzysztoporska</t>
  </si>
  <si>
    <t xml:space="preserve">piotrkowski </t>
  </si>
  <si>
    <t>Łęczyca</t>
  </si>
  <si>
    <t>łęczycki</t>
  </si>
  <si>
    <t>Andrespol</t>
  </si>
  <si>
    <t>łódzki wschodni</t>
  </si>
  <si>
    <t>sieradzki</t>
  </si>
  <si>
    <t>Rawa Mazowiecka</t>
  </si>
  <si>
    <t>rawski</t>
  </si>
  <si>
    <t>Głowno Miasto</t>
  </si>
  <si>
    <t>Krośniewice</t>
  </si>
  <si>
    <t>Błaszki</t>
  </si>
  <si>
    <t>Kalisz</t>
  </si>
  <si>
    <t>Zelów</t>
  </si>
  <si>
    <t>Działoszyn</t>
  </si>
  <si>
    <t>pajęczański</t>
  </si>
  <si>
    <t>Wieruszów</t>
  </si>
  <si>
    <t>wieruszowski</t>
  </si>
  <si>
    <t>Koluszki</t>
  </si>
  <si>
    <t>Żychlin</t>
  </si>
  <si>
    <t>Moszczenica</t>
  </si>
  <si>
    <t>piotrkowski</t>
  </si>
  <si>
    <t>Sulejów</t>
  </si>
  <si>
    <t>Drzewica</t>
  </si>
  <si>
    <t>Tuszyn</t>
  </si>
  <si>
    <t>Łódzki wschodni</t>
  </si>
  <si>
    <t>Wartkowice</t>
  </si>
  <si>
    <t>Gorzkowice</t>
  </si>
  <si>
    <t>Stryków</t>
  </si>
  <si>
    <t>Wolbórz - Południe</t>
  </si>
  <si>
    <t>Przedbórz</t>
  </si>
  <si>
    <t>Rzgów</t>
  </si>
  <si>
    <t>Pajęczno</t>
  </si>
  <si>
    <t>Czarnocin</t>
  </si>
  <si>
    <t>Lubochnia</t>
  </si>
  <si>
    <t>Szczerców</t>
  </si>
  <si>
    <t>Aglomeracja Gidle</t>
  </si>
  <si>
    <t>Rzeczyca</t>
  </si>
  <si>
    <t>Aglomeracja Lgota Wielka</t>
  </si>
  <si>
    <t>Biała Rawska</t>
  </si>
  <si>
    <t>Wierzchlas</t>
  </si>
  <si>
    <t>Inowłódz</t>
  </si>
  <si>
    <t>Lipce Reymontowskie</t>
  </si>
  <si>
    <t>Mokrsko</t>
  </si>
  <si>
    <t>Gomunice</t>
  </si>
  <si>
    <t>Paradyż</t>
  </si>
  <si>
    <t>Białaczów</t>
  </si>
  <si>
    <t>Rokiciny</t>
  </si>
  <si>
    <t>Wolbórz - Północ</t>
  </si>
  <si>
    <t xml:space="preserve">Aglomeracja Gminy Opoczno - Zlewnia Libiszów I Mroczków </t>
  </si>
  <si>
    <t>Uniejów</t>
  </si>
  <si>
    <t>Biała</t>
  </si>
  <si>
    <t>Żarnów</t>
  </si>
  <si>
    <t>Ujazd</t>
  </si>
  <si>
    <t>Gorzów Wielkopolski</t>
  </si>
  <si>
    <t>lubuskie</t>
  </si>
  <si>
    <t>gorzowski; 
Miasto Gorzów Wielkopolski</t>
  </si>
  <si>
    <t>zielonogórski</t>
  </si>
  <si>
    <t>Gubin</t>
  </si>
  <si>
    <t>krośnieński</t>
  </si>
  <si>
    <t>Żary</t>
  </si>
  <si>
    <t>żarski</t>
  </si>
  <si>
    <t>Żagań</t>
  </si>
  <si>
    <t>żagański</t>
  </si>
  <si>
    <t>Nowa Sól</t>
  </si>
  <si>
    <t>nowosolski</t>
  </si>
  <si>
    <t>Świebodzin</t>
  </si>
  <si>
    <t>świebodziński</t>
  </si>
  <si>
    <t>Kargowa</t>
  </si>
  <si>
    <t>Szprotawa</t>
  </si>
  <si>
    <t>Krosno Odrzańskie</t>
  </si>
  <si>
    <t>Strzelce Krajeńskie</t>
  </si>
  <si>
    <t>strzelecko-drezdenecki</t>
  </si>
  <si>
    <t>Piła</t>
  </si>
  <si>
    <t>Sulechów</t>
  </si>
  <si>
    <t>Wschowa</t>
  </si>
  <si>
    <t>wschowski</t>
  </si>
  <si>
    <t>Kostrzyn nad Odrą</t>
  </si>
  <si>
    <t>gorzowski</t>
  </si>
  <si>
    <t>Aglomeracja Międzyrzecz</t>
  </si>
  <si>
    <t>międzyrzecki</t>
  </si>
  <si>
    <t>Słubice</t>
  </si>
  <si>
    <t>słubicki</t>
  </si>
  <si>
    <t xml:space="preserve">Aglomeracja Lubsko </t>
  </si>
  <si>
    <t xml:space="preserve">żarski </t>
  </si>
  <si>
    <t>Witnica</t>
  </si>
  <si>
    <t>Drezdenko</t>
  </si>
  <si>
    <t>Sulęcin</t>
  </si>
  <si>
    <t>sulęciński</t>
  </si>
  <si>
    <t>Kożuchów</t>
  </si>
  <si>
    <t>Skwierzyna</t>
  </si>
  <si>
    <t>Sława</t>
  </si>
  <si>
    <t>Nowe Miasteczko</t>
  </si>
  <si>
    <t>Iłowa</t>
  </si>
  <si>
    <t>Zbąszynek</t>
  </si>
  <si>
    <t>Rzepin</t>
  </si>
  <si>
    <t>Nowogród Bobrzański</t>
  </si>
  <si>
    <t>Stare Kurowo</t>
  </si>
  <si>
    <t>Boczów</t>
  </si>
  <si>
    <t>Torzym</t>
  </si>
  <si>
    <t>Pszczew</t>
  </si>
  <si>
    <t>Lubniewice</t>
  </si>
  <si>
    <t>Trzebiechów</t>
  </si>
  <si>
    <t>Małomice</t>
  </si>
  <si>
    <t>Czerwieńsk</t>
  </si>
  <si>
    <t>Ośno Lubuskie</t>
  </si>
  <si>
    <t xml:space="preserve">słubicki </t>
  </si>
  <si>
    <t>Łęknica</t>
  </si>
  <si>
    <t>Babimost</t>
  </si>
  <si>
    <t>Bytom Odrzański</t>
  </si>
  <si>
    <t>Szlichtyngowa</t>
  </si>
  <si>
    <t>Cybinka</t>
  </si>
  <si>
    <t>Słońsk</t>
  </si>
  <si>
    <t>Dobiegniew</t>
  </si>
  <si>
    <t>Aglomeracja Jasień</t>
  </si>
  <si>
    <t>Przytoczna</t>
  </si>
  <si>
    <t>Górzyca</t>
  </si>
  <si>
    <t>Gozdnica</t>
  </si>
  <si>
    <t xml:space="preserve">Niegosławice </t>
  </si>
  <si>
    <t>Łagów</t>
  </si>
  <si>
    <t xml:space="preserve">świebodziński </t>
  </si>
  <si>
    <t>Trzciel</t>
  </si>
  <si>
    <t>Lubrza</t>
  </si>
  <si>
    <t>Skąpe</t>
  </si>
  <si>
    <t>Wędrzyn</t>
  </si>
  <si>
    <t>Szczaniec</t>
  </si>
  <si>
    <t>małopolskie</t>
  </si>
  <si>
    <t>M. Kraków; krakowski; wielicki</t>
  </si>
  <si>
    <t>Tarnów</t>
  </si>
  <si>
    <t>tarnowski</t>
  </si>
  <si>
    <t>Nowy Sącz</t>
  </si>
  <si>
    <t>Chrzanów</t>
  </si>
  <si>
    <t>chrzanowski</t>
  </si>
  <si>
    <t>Nowy Targ</t>
  </si>
  <si>
    <t>nowotarski; tatrzański</t>
  </si>
  <si>
    <t>miasto Nowy Sącz, powiat nowosądecki</t>
  </si>
  <si>
    <t>Zakopane</t>
  </si>
  <si>
    <t>tatrzański</t>
  </si>
  <si>
    <t>Oświęcim</t>
  </si>
  <si>
    <t>oświęcimski</t>
  </si>
  <si>
    <t>Wadowice</t>
  </si>
  <si>
    <t>wadowicki</t>
  </si>
  <si>
    <t>Żywiec</t>
  </si>
  <si>
    <t>Skawina</t>
  </si>
  <si>
    <t>krakowski</t>
  </si>
  <si>
    <t>Olkusz</t>
  </si>
  <si>
    <t>olkuski</t>
  </si>
  <si>
    <t>Katowice</t>
  </si>
  <si>
    <t>Mała Wisła</t>
  </si>
  <si>
    <t>Gorlice</t>
  </si>
  <si>
    <t>gorlicki</t>
  </si>
  <si>
    <t>Jasło</t>
  </si>
  <si>
    <t>Myślenice</t>
  </si>
  <si>
    <t>myślenicki</t>
  </si>
  <si>
    <t>Miasto Bochnia</t>
  </si>
  <si>
    <t>bocheński</t>
  </si>
  <si>
    <t>Andrychów</t>
  </si>
  <si>
    <t>Sucha Beskidzka</t>
  </si>
  <si>
    <t>suski</t>
  </si>
  <si>
    <t>Kęty</t>
  </si>
  <si>
    <t>Krynica-Zdrój</t>
  </si>
  <si>
    <t>nowosądecki</t>
  </si>
  <si>
    <t>Bukowina Tatrzańska</t>
  </si>
  <si>
    <t>Trzebinia</t>
  </si>
  <si>
    <t>Krzeszowice</t>
  </si>
  <si>
    <t>Miechów</t>
  </si>
  <si>
    <t>miechowski</t>
  </si>
  <si>
    <t>Rabka-Zdrój</t>
  </si>
  <si>
    <t>nowotarski; myślenicki</t>
  </si>
  <si>
    <t>Brzesko</t>
  </si>
  <si>
    <t>brzeski</t>
  </si>
  <si>
    <t>Brzeszcze</t>
  </si>
  <si>
    <t>Zator</t>
  </si>
  <si>
    <t>oświęcimski; chrzanowski</t>
  </si>
  <si>
    <t>Czarny Dunajec</t>
  </si>
  <si>
    <t>Miasto Mszana Dolna</t>
  </si>
  <si>
    <t>limanowski</t>
  </si>
  <si>
    <t>Kalwaria Zebrzydowska</t>
  </si>
  <si>
    <t>Klucze</t>
  </si>
  <si>
    <t>Dobczyce Centrum</t>
  </si>
  <si>
    <t>Sułkowice</t>
  </si>
  <si>
    <t>Niepołomice</t>
  </si>
  <si>
    <t>wielicki</t>
  </si>
  <si>
    <t>Gródek nad Dunajcem</t>
  </si>
  <si>
    <t>Słomniki</t>
  </si>
  <si>
    <t>Dąbrowa Tarnowska</t>
  </si>
  <si>
    <t>dąbrowski</t>
  </si>
  <si>
    <t>Sandomierz</t>
  </si>
  <si>
    <t>Limanowa miasto</t>
  </si>
  <si>
    <t>Muszyna</t>
  </si>
  <si>
    <t>Szczawnica</t>
  </si>
  <si>
    <t>nowotarski</t>
  </si>
  <si>
    <t>Wolbrom</t>
  </si>
  <si>
    <t>Mszana Dolna</t>
  </si>
  <si>
    <t>Raby</t>
  </si>
  <si>
    <t>Stryszów</t>
  </si>
  <si>
    <t>Ciężkowice</t>
  </si>
  <si>
    <t>Alwernia</t>
  </si>
  <si>
    <t>Bukowno-Bolesław</t>
  </si>
  <si>
    <t>Szerzyny</t>
  </si>
  <si>
    <t>tarnowski, jasielski</t>
  </si>
  <si>
    <t>Czchów</t>
  </si>
  <si>
    <t>Charsznica</t>
  </si>
  <si>
    <t>Gdów</t>
  </si>
  <si>
    <t>Tymbark</t>
  </si>
  <si>
    <t>Proszowice</t>
  </si>
  <si>
    <t>proszowicki</t>
  </si>
  <si>
    <t>Tuchów-Środkowa Biała</t>
  </si>
  <si>
    <t>Laskowa</t>
  </si>
  <si>
    <t>Szczucin</t>
  </si>
  <si>
    <t>Rytro</t>
  </si>
  <si>
    <t>Jabłonka</t>
  </si>
  <si>
    <t>Czarna Orawa</t>
  </si>
  <si>
    <t>Dunaj</t>
  </si>
  <si>
    <t>Spytkowice</t>
  </si>
  <si>
    <t>Zakliczyn</t>
  </si>
  <si>
    <t>Biecz</t>
  </si>
  <si>
    <t>Iwkowa</t>
  </si>
  <si>
    <t>Ochotnica Dolna</t>
  </si>
  <si>
    <t>Grybów - Stróże</t>
  </si>
  <si>
    <t>Żegocina</t>
  </si>
  <si>
    <t>Dobra</t>
  </si>
  <si>
    <t>powiat limanowski</t>
  </si>
  <si>
    <t>Osiek</t>
  </si>
  <si>
    <t>Koszyce</t>
  </si>
  <si>
    <t>Pleśna</t>
  </si>
  <si>
    <t>Skała</t>
  </si>
  <si>
    <t>Tomice</t>
  </si>
  <si>
    <t>Jabłonka - Zubrzyca Dolna</t>
  </si>
  <si>
    <t>Tokarnia</t>
  </si>
  <si>
    <t>Zembrzyce</t>
  </si>
  <si>
    <t>Zabierzów-Niegoszowice</t>
  </si>
  <si>
    <t>Szczurowa</t>
  </si>
  <si>
    <t>Nowy Wiśnicz</t>
  </si>
  <si>
    <t>Chełmiec</t>
  </si>
  <si>
    <t>Trzciana</t>
  </si>
  <si>
    <t>Ropa</t>
  </si>
  <si>
    <t>Grybów - miasto</t>
  </si>
  <si>
    <t>Gromnik</t>
  </si>
  <si>
    <t>Łapsze Niżne - Niedzica</t>
  </si>
  <si>
    <t>Korzenna</t>
  </si>
  <si>
    <t>Lipnica Wielka</t>
  </si>
  <si>
    <t>Limanowa - Męcina</t>
  </si>
  <si>
    <t>Sułoszowa</t>
  </si>
  <si>
    <t>Jerzmanowice-Przeginia-Żary</t>
  </si>
  <si>
    <t>Kłaj</t>
  </si>
  <si>
    <t>Bobowa</t>
  </si>
  <si>
    <t>Raba Wyżna – Rokiciny Podhalańskie</t>
  </si>
  <si>
    <t>Nowe Brzesko</t>
  </si>
  <si>
    <t>Zabierzów-Balice</t>
  </si>
  <si>
    <t>Jordanów</t>
  </si>
  <si>
    <t>Mogilany Lusina</t>
  </si>
  <si>
    <t>Krzeszowice- Zalas</t>
  </si>
  <si>
    <t>Siepraw</t>
  </si>
  <si>
    <t>Liszki-Piekary</t>
  </si>
  <si>
    <t>Łukowica</t>
  </si>
  <si>
    <t xml:space="preserve">limanowski </t>
  </si>
  <si>
    <t>Wielka Wieś</t>
  </si>
  <si>
    <t>Radgoszcz</t>
  </si>
  <si>
    <t>Lipinki</t>
  </si>
  <si>
    <t>Łabowa</t>
  </si>
  <si>
    <t>Mogilany-Włosań</t>
  </si>
  <si>
    <t>Jabłonka - Lipnica Mała</t>
  </si>
  <si>
    <t>Iwanowice</t>
  </si>
  <si>
    <t>Limanowa - Mordarka</t>
  </si>
  <si>
    <t>Wiśniowa</t>
  </si>
  <si>
    <t>Olesno</t>
  </si>
  <si>
    <t>Gołcza-Rzeżuśnia</t>
  </si>
  <si>
    <t>Łososina Dolna</t>
  </si>
  <si>
    <t>Mucharz</t>
  </si>
  <si>
    <t>Gnojnik</t>
  </si>
  <si>
    <t>Rzezawa</t>
  </si>
  <si>
    <t>Jabłonka - pod wilk</t>
  </si>
  <si>
    <t>Sękowa-Wapienne</t>
  </si>
  <si>
    <t>Brzesko - Sterkowiec</t>
  </si>
  <si>
    <t>Krościenko nad Dunajcem</t>
  </si>
  <si>
    <t>Drwinia</t>
  </si>
  <si>
    <t>Nowy Targ - Trute</t>
  </si>
  <si>
    <t>Łącko-Jazowsko</t>
  </si>
  <si>
    <t>Uście Gorlickie</t>
  </si>
  <si>
    <t>Bochnia-Siedlec</t>
  </si>
  <si>
    <t>Nowy Targ - Krempachy</t>
  </si>
  <si>
    <t xml:space="preserve">Lipnica Murowana </t>
  </si>
  <si>
    <t xml:space="preserve">bocheński </t>
  </si>
  <si>
    <t>Kłaj -Targowisko</t>
  </si>
  <si>
    <t>Jerzmanowice-Przeginia-Szklary</t>
  </si>
  <si>
    <t>Libiąż A</t>
  </si>
  <si>
    <t xml:space="preserve">Libiąż B </t>
  </si>
  <si>
    <t>Łącko</t>
  </si>
  <si>
    <t>Żegiestów</t>
  </si>
  <si>
    <t>Grybów - Kąclowa</t>
  </si>
  <si>
    <t>Niedźwiedź</t>
  </si>
  <si>
    <t>Wieprz</t>
  </si>
  <si>
    <t>Nowy Targ - Łopuszna</t>
  </si>
  <si>
    <t>Lisia Góra - Wschód</t>
  </si>
  <si>
    <t>Jodłownik</t>
  </si>
  <si>
    <t>limanowski, bocheński, myślenicki</t>
  </si>
  <si>
    <t>Czernichów</t>
  </si>
  <si>
    <t>Piwniczna-Zdrój</t>
  </si>
  <si>
    <t>Igołomia</t>
  </si>
  <si>
    <t>Makowsko-Zawojska</t>
  </si>
  <si>
    <t>Wiersz aglo z wieloma OŚ oraz KP</t>
  </si>
  <si>
    <t>Kluszkowce</t>
  </si>
  <si>
    <t>Maniowy</t>
  </si>
  <si>
    <t>Niepołomice - Wschód</t>
  </si>
  <si>
    <t>Ryglice: Lubcza- Wola Lubecka</t>
  </si>
  <si>
    <t>Bochnia - Damienice - Proszówki</t>
  </si>
  <si>
    <t>Dębno</t>
  </si>
  <si>
    <t>Kraków - Sidzina</t>
  </si>
  <si>
    <t>M. Kraków</t>
  </si>
  <si>
    <t>Lisia Góra - Zachód</t>
  </si>
  <si>
    <t xml:space="preserve">Radłów </t>
  </si>
  <si>
    <t>Sękowa - Siary - Małastów</t>
  </si>
  <si>
    <t xml:space="preserve">Wojnicz Miasto </t>
  </si>
  <si>
    <t>Żabno</t>
  </si>
  <si>
    <t>Wierzchosławice</t>
  </si>
  <si>
    <t>mazowieckie</t>
  </si>
  <si>
    <t>warszawski, legionowski, wołomiński, warszawski zachodni.</t>
  </si>
  <si>
    <t>radomski</t>
  </si>
  <si>
    <t>Pruszków</t>
  </si>
  <si>
    <t>pruszkowski</t>
  </si>
  <si>
    <t>Grodzisk Mazowiecki</t>
  </si>
  <si>
    <t>Siedlce</t>
  </si>
  <si>
    <t>siedlecki; Miasto Siedlce</t>
  </si>
  <si>
    <t>PŁOCK</t>
  </si>
  <si>
    <t>płocki</t>
  </si>
  <si>
    <t>Ciechanów</t>
  </si>
  <si>
    <t>ciechanowski</t>
  </si>
  <si>
    <t>Otwock</t>
  </si>
  <si>
    <t>otwocki</t>
  </si>
  <si>
    <t>Piaseczno</t>
  </si>
  <si>
    <t>piaseczyński</t>
  </si>
  <si>
    <t>Sierpc</t>
  </si>
  <si>
    <t>sierpecki</t>
  </si>
  <si>
    <t>Ostrołęka</t>
  </si>
  <si>
    <t>Miasta Ostrołęka</t>
  </si>
  <si>
    <t>Wołomin</t>
  </si>
  <si>
    <t>wołomiński</t>
  </si>
  <si>
    <t>Dębe</t>
  </si>
  <si>
    <t>Sochaczew</t>
  </si>
  <si>
    <t>sochaczewski</t>
  </si>
  <si>
    <t>Ostrów Mazowiecka</t>
  </si>
  <si>
    <t>ostrowski</t>
  </si>
  <si>
    <t>Mława</t>
  </si>
  <si>
    <t>mławski</t>
  </si>
  <si>
    <t>Płońsk</t>
  </si>
  <si>
    <t>płoński</t>
  </si>
  <si>
    <t>Warka</t>
  </si>
  <si>
    <t>grójecki</t>
  </si>
  <si>
    <t>Żyrardów</t>
  </si>
  <si>
    <t>żyrardowski</t>
  </si>
  <si>
    <t xml:space="preserve">Mińsk Mazowiecki </t>
  </si>
  <si>
    <t>miński</t>
  </si>
  <si>
    <t>Kozienice</t>
  </si>
  <si>
    <t>kozienicki</t>
  </si>
  <si>
    <t>Błonie</t>
  </si>
  <si>
    <t>powiat warszawski zachodni, powiat grodziski</t>
  </si>
  <si>
    <t>Białobrzegi</t>
  </si>
  <si>
    <t>białobrzeski</t>
  </si>
  <si>
    <t>Grójec</t>
  </si>
  <si>
    <t>Nowy Dwór Mazowiecki</t>
  </si>
  <si>
    <t>nowodworski</t>
  </si>
  <si>
    <t>Chorzele</t>
  </si>
  <si>
    <t>przasnyski</t>
  </si>
  <si>
    <t>Raszyn</t>
  </si>
  <si>
    <t>Węgrów</t>
  </si>
  <si>
    <t>węgrowski</t>
  </si>
  <si>
    <t>Maków Mazowiecki</t>
  </si>
  <si>
    <t>makowski</t>
  </si>
  <si>
    <t>Radzymin</t>
  </si>
  <si>
    <t>Konstancin-Jeziorna</t>
  </si>
  <si>
    <t>Pionki</t>
  </si>
  <si>
    <t>Wyszków</t>
  </si>
  <si>
    <t>wyszkowski</t>
  </si>
  <si>
    <t>Garwolin</t>
  </si>
  <si>
    <t>garwoliński</t>
  </si>
  <si>
    <t>Łomianki</t>
  </si>
  <si>
    <t>warszawski zachodni</t>
  </si>
  <si>
    <t>Serock</t>
  </si>
  <si>
    <t>legionowski</t>
  </si>
  <si>
    <t>sokołów podlaski</t>
  </si>
  <si>
    <t>Brwinów</t>
  </si>
  <si>
    <t>Przasnysz</t>
  </si>
  <si>
    <t>Szydłowiec</t>
  </si>
  <si>
    <t>szydłowiecki</t>
  </si>
  <si>
    <t>Góra Kalwaria</t>
  </si>
  <si>
    <t>Gostynin</t>
  </si>
  <si>
    <t>gostyniński</t>
  </si>
  <si>
    <t>Pułtusk</t>
  </si>
  <si>
    <t>pułtuski</t>
  </si>
  <si>
    <t>Sulejówek</t>
  </si>
  <si>
    <t>Łochów</t>
  </si>
  <si>
    <t>Teresin</t>
  </si>
  <si>
    <t>Zwoleń</t>
  </si>
  <si>
    <t>zwoleński</t>
  </si>
  <si>
    <t>Żuromin</t>
  </si>
  <si>
    <t>żuromiński</t>
  </si>
  <si>
    <t>Mszczonów</t>
  </si>
  <si>
    <t>Tłuszcz</t>
  </si>
  <si>
    <t>Stare Babice</t>
  </si>
  <si>
    <t>WIĄZOWNA</t>
  </si>
  <si>
    <t>Przysucha</t>
  </si>
  <si>
    <t>przysuski</t>
  </si>
  <si>
    <t>Lipsko</t>
  </si>
  <si>
    <t>lipski</t>
  </si>
  <si>
    <t>Skaryszew</t>
  </si>
  <si>
    <t>Tarczyn</t>
  </si>
  <si>
    <t>Dębe Wielkie</t>
  </si>
  <si>
    <t>Glinojeck</t>
  </si>
  <si>
    <t>Małkinia Górna</t>
  </si>
  <si>
    <t>Nowe Miasto nad Pilicą</t>
  </si>
  <si>
    <t>Izabelin</t>
  </si>
  <si>
    <t>Łosice</t>
  </si>
  <si>
    <t>łosicki</t>
  </si>
  <si>
    <t>Nasielsk</t>
  </si>
  <si>
    <t>Lesznowola</t>
  </si>
  <si>
    <t>Jedlińsk</t>
  </si>
  <si>
    <t>Żelechów</t>
  </si>
  <si>
    <t>Sońsk</t>
  </si>
  <si>
    <t>Iłża</t>
  </si>
  <si>
    <t>Klembów</t>
  </si>
  <si>
    <t>Łaskarzew</t>
  </si>
  <si>
    <t xml:space="preserve">Raciąż </t>
  </si>
  <si>
    <t xml:space="preserve">Ciechanów </t>
  </si>
  <si>
    <t>Pilawa</t>
  </si>
  <si>
    <t>Halinów</t>
  </si>
  <si>
    <t>Gąbin</t>
  </si>
  <si>
    <t>Pomiechówek</t>
  </si>
  <si>
    <t>Nowa Wieś</t>
  </si>
  <si>
    <t>Żabia Wola</t>
  </si>
  <si>
    <t>grodziski</t>
  </si>
  <si>
    <t>Garbatka-Letnisko</t>
  </si>
  <si>
    <t>Zakroczym</t>
  </si>
  <si>
    <t>Łyse</t>
  </si>
  <si>
    <t>ostrołęcki</t>
  </si>
  <si>
    <t>Kadzidło</t>
  </si>
  <si>
    <t>Sobolew</t>
  </si>
  <si>
    <t>Bielsk</t>
  </si>
  <si>
    <t>Jedlnia-Letnisko</t>
  </si>
  <si>
    <t>Wola Rębkowska</t>
  </si>
  <si>
    <t>Płoniawy-Bramura</t>
  </si>
  <si>
    <t>Jednorożec</t>
  </si>
  <si>
    <t>Mrozy</t>
  </si>
  <si>
    <t>Nadarzyn</t>
  </si>
  <si>
    <t>PRUSZKÓW</t>
  </si>
  <si>
    <t>ŁOWICZ</t>
  </si>
  <si>
    <t>Drobin</t>
  </si>
  <si>
    <t>Myszyniec</t>
  </si>
  <si>
    <t>Słupno</t>
  </si>
  <si>
    <t>Miastków Kościelny</t>
  </si>
  <si>
    <t>Tczów</t>
  </si>
  <si>
    <t>Kałuszyn</t>
  </si>
  <si>
    <t>Wyszogród</t>
  </si>
  <si>
    <t>Wiskitki</t>
  </si>
  <si>
    <t>Różan</t>
  </si>
  <si>
    <t>Strzegowo</t>
  </si>
  <si>
    <t>Mogielnica</t>
  </si>
  <si>
    <t>Stara Kornica</t>
  </si>
  <si>
    <t xml:space="preserve">łosicki </t>
  </si>
  <si>
    <t>Puszcza Mariańska</t>
  </si>
  <si>
    <t>Bodzanów</t>
  </si>
  <si>
    <t>Kotuń</t>
  </si>
  <si>
    <t>siedlecki</t>
  </si>
  <si>
    <t>Borowie</t>
  </si>
  <si>
    <t>Cegłów</t>
  </si>
  <si>
    <t>Sochocin</t>
  </si>
  <si>
    <t>Brochów</t>
  </si>
  <si>
    <t>Czosnów</t>
  </si>
  <si>
    <t>Kołbiel</t>
  </si>
  <si>
    <t>Rząśnik</t>
  </si>
  <si>
    <t>Skórzec</t>
  </si>
  <si>
    <t>Zbuczyn</t>
  </si>
  <si>
    <t>Paprotnia</t>
  </si>
  <si>
    <t>Nowe Miasto</t>
  </si>
  <si>
    <t>Suchożebry</t>
  </si>
  <si>
    <t>Stromiec</t>
  </si>
  <si>
    <t>Baranowo</t>
  </si>
  <si>
    <t>Stanisławów</t>
  </si>
  <si>
    <t>Mokobody</t>
  </si>
  <si>
    <t>Ożarów Mazowiecki</t>
  </si>
  <si>
    <t>Leoncin</t>
  </si>
  <si>
    <t>Gielniów</t>
  </si>
  <si>
    <t>Kosów Lacki</t>
  </si>
  <si>
    <t>sokołowski</t>
  </si>
  <si>
    <t>Bronisze</t>
  </si>
  <si>
    <t>Trzcianka</t>
  </si>
  <si>
    <t>Odrzywół</t>
  </si>
  <si>
    <t>Osieck</t>
  </si>
  <si>
    <t>Lelis</t>
  </si>
  <si>
    <t>Jadów</t>
  </si>
  <si>
    <t>Trąbki</t>
  </si>
  <si>
    <t>Latowicz</t>
  </si>
  <si>
    <t>Dąbrówka</t>
  </si>
  <si>
    <t>Opole</t>
  </si>
  <si>
    <t>opolskie</t>
  </si>
  <si>
    <t>nyski</t>
  </si>
  <si>
    <t>Kędzierzyn-Koźle</t>
  </si>
  <si>
    <t>kędzierzyńsko-kozielski</t>
  </si>
  <si>
    <t>Krapkowice</t>
  </si>
  <si>
    <t>krapkowicki</t>
  </si>
  <si>
    <t>Brzeg</t>
  </si>
  <si>
    <t>Brzeg, Oława</t>
  </si>
  <si>
    <t>Prudnik</t>
  </si>
  <si>
    <t>prudnicki; nyski</t>
  </si>
  <si>
    <t>Namysłów</t>
  </si>
  <si>
    <t>Zdzieszowice</t>
  </si>
  <si>
    <t>Kluczbork</t>
  </si>
  <si>
    <t>kluczborski</t>
  </si>
  <si>
    <t>Strzelce Opolskie</t>
  </si>
  <si>
    <t>strzelecki</t>
  </si>
  <si>
    <t>Praszka</t>
  </si>
  <si>
    <t>oleski</t>
  </si>
  <si>
    <t>Ozimek</t>
  </si>
  <si>
    <t>TURAWA</t>
  </si>
  <si>
    <t xml:space="preserve">opolski </t>
  </si>
  <si>
    <t>Kietrz</t>
  </si>
  <si>
    <t>głubczycki</t>
  </si>
  <si>
    <t>Głogówek</t>
  </si>
  <si>
    <t>prudnicki</t>
  </si>
  <si>
    <t>Wołczyn</t>
  </si>
  <si>
    <t>Niemodlin</t>
  </si>
  <si>
    <t>Lewin Brzeski</t>
  </si>
  <si>
    <t xml:space="preserve">Zawadzkie </t>
  </si>
  <si>
    <t>Paczków</t>
  </si>
  <si>
    <t>Grodków</t>
  </si>
  <si>
    <t>Korfantów</t>
  </si>
  <si>
    <t>Gogolin</t>
  </si>
  <si>
    <t>Pawłowiczki</t>
  </si>
  <si>
    <t>Popielów-Karłowice</t>
  </si>
  <si>
    <t>Murów</t>
  </si>
  <si>
    <t>Tarnów Opolski</t>
  </si>
  <si>
    <t>Kolonowskie</t>
  </si>
  <si>
    <t>Prószków</t>
  </si>
  <si>
    <t>Dobrodzień</t>
  </si>
  <si>
    <t xml:space="preserve"> Branice</t>
  </si>
  <si>
    <t>Trzebiszyn</t>
  </si>
  <si>
    <t>Baborów</t>
  </si>
  <si>
    <t>Polska Cerekiew</t>
  </si>
  <si>
    <t>Skoroszyce</t>
  </si>
  <si>
    <t xml:space="preserve">Leśnica </t>
  </si>
  <si>
    <t>Dobrzeń Wielki</t>
  </si>
  <si>
    <t>Tułowice</t>
  </si>
  <si>
    <t>podkarpackie</t>
  </si>
  <si>
    <t>Gmina Miasto Rzeszów, powiat rzeszowski</t>
  </si>
  <si>
    <t>Krosno</t>
  </si>
  <si>
    <t>jasielski</t>
  </si>
  <si>
    <t xml:space="preserve"> Dębica</t>
  </si>
  <si>
    <t>dębicki</t>
  </si>
  <si>
    <t>Mielec</t>
  </si>
  <si>
    <t>mielecki</t>
  </si>
  <si>
    <t>Przemyśl</t>
  </si>
  <si>
    <t>przemyski</t>
  </si>
  <si>
    <t>stalowowolski</t>
  </si>
  <si>
    <t>Nowa Sarzyna</t>
  </si>
  <si>
    <t>leżajski</t>
  </si>
  <si>
    <t>Sanok</t>
  </si>
  <si>
    <t>sanocki</t>
  </si>
  <si>
    <t>Tarnobrzeg</t>
  </si>
  <si>
    <t>m. Tarnobrzeg</t>
  </si>
  <si>
    <t>Łańcut</t>
  </si>
  <si>
    <t>łańcucki</t>
  </si>
  <si>
    <t>Leżajsk</t>
  </si>
  <si>
    <t>Jarosław</t>
  </si>
  <si>
    <t>jarosławski</t>
  </si>
  <si>
    <t>Przeworsk</t>
  </si>
  <si>
    <t>przeworski</t>
  </si>
  <si>
    <t>KROSNO</t>
  </si>
  <si>
    <t>Wierzawice</t>
  </si>
  <si>
    <t>Sędziszów Małopolski</t>
  </si>
  <si>
    <t>ropczycko-sędziszowski</t>
  </si>
  <si>
    <t>Nisko</t>
  </si>
  <si>
    <t>niżański</t>
  </si>
  <si>
    <t>Jedlicze</t>
  </si>
  <si>
    <t>Nowa Dęba</t>
  </si>
  <si>
    <t>tarnobrzeski</t>
  </si>
  <si>
    <t>Rymanów</t>
  </si>
  <si>
    <t>Sokołów Małopolski</t>
  </si>
  <si>
    <t>rzeszowski</t>
  </si>
  <si>
    <t>Ropczyce</t>
  </si>
  <si>
    <t>Gorzyce</t>
  </si>
  <si>
    <t>Brzeźnica</t>
  </si>
  <si>
    <t>Świlcza</t>
  </si>
  <si>
    <t>Głogów Małopolski</t>
  </si>
  <si>
    <t>Radomyśl Wielki</t>
  </si>
  <si>
    <t>Lubaczów</t>
  </si>
  <si>
    <t>lubaczowski</t>
  </si>
  <si>
    <t>Ustrzyki Dolne</t>
  </si>
  <si>
    <t xml:space="preserve">bieszczadzki </t>
  </si>
  <si>
    <t>Dniestr</t>
  </si>
  <si>
    <t>Lesko</t>
  </si>
  <si>
    <t>leski</t>
  </si>
  <si>
    <t>Zagórz</t>
  </si>
  <si>
    <t>strzyżowski</t>
  </si>
  <si>
    <t xml:space="preserve">Kolbuszowa </t>
  </si>
  <si>
    <t>kolbuszowski</t>
  </si>
  <si>
    <t>Nozdrzec</t>
  </si>
  <si>
    <t>brzozowski</t>
  </si>
  <si>
    <t>Zaleszany</t>
  </si>
  <si>
    <t>Dynów</t>
  </si>
  <si>
    <t>Ulanów</t>
  </si>
  <si>
    <t>Boguchwała</t>
  </si>
  <si>
    <t>Pysznica</t>
  </si>
  <si>
    <t>Nienadowa</t>
  </si>
  <si>
    <t>Tryńcza</t>
  </si>
  <si>
    <t>Medyka</t>
  </si>
  <si>
    <t>Wadowice Górne</t>
  </si>
  <si>
    <t>Wiązownica</t>
  </si>
  <si>
    <t>Baranów Sandomierski</t>
  </si>
  <si>
    <t>Wyszatyce</t>
  </si>
  <si>
    <t>Żurawica</t>
  </si>
  <si>
    <t>Brzozów</t>
  </si>
  <si>
    <t>Równe</t>
  </si>
  <si>
    <t>Łąka</t>
  </si>
  <si>
    <t>Majdan Królewski</t>
  </si>
  <si>
    <t>Krzątka</t>
  </si>
  <si>
    <t>Święte</t>
  </si>
  <si>
    <t>Sieniawa</t>
  </si>
  <si>
    <t>Grębów</t>
  </si>
  <si>
    <t xml:space="preserve">tarnobrzeski </t>
  </si>
  <si>
    <t xml:space="preserve">Stalowa Wola </t>
  </si>
  <si>
    <t>Hyżne</t>
  </si>
  <si>
    <t>Rudnik nad Sanem</t>
  </si>
  <si>
    <t>Zarszyn</t>
  </si>
  <si>
    <t>Raniżów</t>
  </si>
  <si>
    <t>Narol</t>
  </si>
  <si>
    <t>Laszki</t>
  </si>
  <si>
    <t>Dukla</t>
  </si>
  <si>
    <t>Lubenia</t>
  </si>
  <si>
    <t>Wielopole Skrzyńskie</t>
  </si>
  <si>
    <t>Cieszanów</t>
  </si>
  <si>
    <t>Jasienica Rosielna</t>
  </si>
  <si>
    <t>Cmolas</t>
  </si>
  <si>
    <t>Trzcinica</t>
  </si>
  <si>
    <t>Czudec</t>
  </si>
  <si>
    <t>Czarna</t>
  </si>
  <si>
    <t>Kołaczyce</t>
  </si>
  <si>
    <t>Radymno</t>
  </si>
  <si>
    <t>Tuczempy</t>
  </si>
  <si>
    <t>Niwiska</t>
  </si>
  <si>
    <t>Nowy Żmigród</t>
  </si>
  <si>
    <t>Grodzisko Dolne</t>
  </si>
  <si>
    <t>Haczów</t>
  </si>
  <si>
    <t>Czermin</t>
  </si>
  <si>
    <t>Domaradz</t>
  </si>
  <si>
    <t>Pułanki</t>
  </si>
  <si>
    <t>Oleszyce</t>
  </si>
  <si>
    <t>Pruchnik</t>
  </si>
  <si>
    <t>Żołynia</t>
  </si>
  <si>
    <t>Zaklików</t>
  </si>
  <si>
    <t>Lipa</t>
  </si>
  <si>
    <t>Załuże</t>
  </si>
  <si>
    <t xml:space="preserve">Kańczuga </t>
  </si>
  <si>
    <t xml:space="preserve">Krosno </t>
  </si>
  <si>
    <t>Zarzecze</t>
  </si>
  <si>
    <t>Rokietnica</t>
  </si>
  <si>
    <t>jarosławski; przemyski</t>
  </si>
  <si>
    <t>Pilzno</t>
  </si>
  <si>
    <t>Besko</t>
  </si>
  <si>
    <t>Baligród</t>
  </si>
  <si>
    <t>Jeżowe</t>
  </si>
  <si>
    <t>Markowa</t>
  </si>
  <si>
    <t>Przecław</t>
  </si>
  <si>
    <t>Jarocin</t>
  </si>
  <si>
    <t>Błażowa</t>
  </si>
  <si>
    <t>Głowaczowa</t>
  </si>
  <si>
    <t>Krzeszów</t>
  </si>
  <si>
    <t>Ostrów</t>
  </si>
  <si>
    <t>Krasne</t>
  </si>
  <si>
    <t>Iwierzyce</t>
  </si>
  <si>
    <t>Krzemienna</t>
  </si>
  <si>
    <t>Solina</t>
  </si>
  <si>
    <t>Padew Narodowa</t>
  </si>
  <si>
    <t>Szebnie</t>
  </si>
  <si>
    <t>Brzostek</t>
  </si>
  <si>
    <t>Grabownica Starzeńska</t>
  </si>
  <si>
    <t>Bojanów</t>
  </si>
  <si>
    <t>Wilcza Wola</t>
  </si>
  <si>
    <t>Horyniec-Zdrój</t>
  </si>
  <si>
    <t>Ustrobna</t>
  </si>
  <si>
    <t>Krzywcza</t>
  </si>
  <si>
    <t>Bircza</t>
  </si>
  <si>
    <t>Tarnowiec</t>
  </si>
  <si>
    <t>Godowa</t>
  </si>
  <si>
    <t>Myczkowce</t>
  </si>
  <si>
    <t>Wołkowyja</t>
  </si>
  <si>
    <t>Zawada</t>
  </si>
  <si>
    <t>Turze Pole</t>
  </si>
  <si>
    <t>Ruda Różaniecka</t>
  </si>
  <si>
    <t>Chłopice</t>
  </si>
  <si>
    <t>Zamiechów</t>
  </si>
  <si>
    <t>Stubno</t>
  </si>
  <si>
    <t>Nowy Kamień</t>
  </si>
  <si>
    <t>Stary Dzików</t>
  </si>
  <si>
    <t>Jaworze-Bielowy</t>
  </si>
  <si>
    <t>Wola Żyrakowska</t>
  </si>
  <si>
    <t>Adamówka</t>
  </si>
  <si>
    <t>Kostków</t>
  </si>
  <si>
    <t>Straszęcin</t>
  </si>
  <si>
    <t>Sierakośce</t>
  </si>
  <si>
    <t>Wierzbna</t>
  </si>
  <si>
    <t>Trójczyce</t>
  </si>
  <si>
    <t>Manasterz</t>
  </si>
  <si>
    <t>Wola Roźwienicka</t>
  </si>
  <si>
    <t>Orzechowce</t>
  </si>
  <si>
    <t>Wojaszówka</t>
  </si>
  <si>
    <t>Polańczyk</t>
  </si>
  <si>
    <t>Niebylec</t>
  </si>
  <si>
    <t>Chmielnik</t>
  </si>
  <si>
    <t>Przewrotne</t>
  </si>
  <si>
    <t>Uherce Mineralne</t>
  </si>
  <si>
    <t>Jodłowa</t>
  </si>
  <si>
    <t>Gnojnica</t>
  </si>
  <si>
    <t>Brzóza Królewska</t>
  </si>
  <si>
    <t>Wola Zarczycka</t>
  </si>
  <si>
    <t>Skołyszyn</t>
  </si>
  <si>
    <t>Pustynia-Podgrodzie</t>
  </si>
  <si>
    <t xml:space="preserve">Gmina Mielec </t>
  </si>
  <si>
    <t>Aglomeracja Białystok</t>
  </si>
  <si>
    <t>podlaskie</t>
  </si>
  <si>
    <t>Białystok, powiat białostocki</t>
  </si>
  <si>
    <t>Suwałki</t>
  </si>
  <si>
    <t>suwalski</t>
  </si>
  <si>
    <t>Augustów</t>
  </si>
  <si>
    <t>Niemno</t>
  </si>
  <si>
    <t>Niemen</t>
  </si>
  <si>
    <t>Łomża</t>
  </si>
  <si>
    <t>Łomża, Łomżyński</t>
  </si>
  <si>
    <t>Miasto Siemiatycze</t>
  </si>
  <si>
    <t>siemiatycki</t>
  </si>
  <si>
    <t>Dąbrowa Białostocka</t>
  </si>
  <si>
    <t>sokólski</t>
  </si>
  <si>
    <t>augustowski</t>
  </si>
  <si>
    <t>Hajnówka</t>
  </si>
  <si>
    <t>Łapy</t>
  </si>
  <si>
    <t>białostocki</t>
  </si>
  <si>
    <t>Zambrów</t>
  </si>
  <si>
    <t>zambrowski</t>
  </si>
  <si>
    <t>Bielsk Podlaski</t>
  </si>
  <si>
    <t>bielski</t>
  </si>
  <si>
    <t>Grajewo</t>
  </si>
  <si>
    <t>grajewski</t>
  </si>
  <si>
    <t>Sokółka</t>
  </si>
  <si>
    <t>Mońki</t>
  </si>
  <si>
    <t>moniecki</t>
  </si>
  <si>
    <t>Czarna Białostocka</t>
  </si>
  <si>
    <t>Kolno</t>
  </si>
  <si>
    <t>kolneński</t>
  </si>
  <si>
    <t>Giżycko</t>
  </si>
  <si>
    <t>Miasto Wysokie Mazowieckie</t>
  </si>
  <si>
    <t>wysokomazowiecki</t>
  </si>
  <si>
    <t>Suchowola</t>
  </si>
  <si>
    <t>Miasto Sejny</t>
  </si>
  <si>
    <t>sejneński</t>
  </si>
  <si>
    <t>Białowieża</t>
  </si>
  <si>
    <t>hajnowski</t>
  </si>
  <si>
    <t>Ciechanowiec</t>
  </si>
  <si>
    <t>Krypno Kościelne</t>
  </si>
  <si>
    <t>Brańsk</t>
  </si>
  <si>
    <t>Szczuczyn</t>
  </si>
  <si>
    <t>Stawiski</t>
  </si>
  <si>
    <t>Knyszyn</t>
  </si>
  <si>
    <t>Czeremcha</t>
  </si>
  <si>
    <t>Rajgród</t>
  </si>
  <si>
    <t>AUGUSTÓW</t>
  </si>
  <si>
    <t>Szepietowo</t>
  </si>
  <si>
    <t>Tykocin</t>
  </si>
  <si>
    <t>Choroszcz</t>
  </si>
  <si>
    <t>pomorskie</t>
  </si>
  <si>
    <t>gdański</t>
  </si>
  <si>
    <t>Gdynia</t>
  </si>
  <si>
    <t>Słupsk</t>
  </si>
  <si>
    <t>słupski</t>
  </si>
  <si>
    <t>tczewski</t>
  </si>
  <si>
    <t>Puck</t>
  </si>
  <si>
    <t>pucki</t>
  </si>
  <si>
    <t>Malbork</t>
  </si>
  <si>
    <t>malborski</t>
  </si>
  <si>
    <t>Elbląg</t>
  </si>
  <si>
    <t>Lębork</t>
  </si>
  <si>
    <t>lęborski</t>
  </si>
  <si>
    <t>Starogard Gdański</t>
  </si>
  <si>
    <t xml:space="preserve">starogardzki </t>
  </si>
  <si>
    <t xml:space="preserve">Tczew </t>
  </si>
  <si>
    <t>Pelplin</t>
  </si>
  <si>
    <t>Kwidzyn</t>
  </si>
  <si>
    <t>kwidzyński</t>
  </si>
  <si>
    <t>Ustka</t>
  </si>
  <si>
    <t>Czersk</t>
  </si>
  <si>
    <t>chojnicki; tucholski; starogardzki</t>
  </si>
  <si>
    <t>Rytel</t>
  </si>
  <si>
    <t>chojnicki</t>
  </si>
  <si>
    <t>Człuchów</t>
  </si>
  <si>
    <t>człuchowski</t>
  </si>
  <si>
    <t>Kościerzyna</t>
  </si>
  <si>
    <t>kościerski</t>
  </si>
  <si>
    <t>Kartuzy</t>
  </si>
  <si>
    <t>Bytów</t>
  </si>
  <si>
    <t>bytowski</t>
  </si>
  <si>
    <t>Krynica Morska</t>
  </si>
  <si>
    <t>Sztum</t>
  </si>
  <si>
    <t>sztumski</t>
  </si>
  <si>
    <t>Skórcz</t>
  </si>
  <si>
    <t>starogardzki</t>
  </si>
  <si>
    <t>Somonino</t>
  </si>
  <si>
    <t>kartuski</t>
  </si>
  <si>
    <t>Prabuty</t>
  </si>
  <si>
    <t>Miastko</t>
  </si>
  <si>
    <t>Koszalin</t>
  </si>
  <si>
    <t>Sierakowice</t>
  </si>
  <si>
    <t>Dębnica Kaszubska</t>
  </si>
  <si>
    <t xml:space="preserve"> Kępice</t>
  </si>
  <si>
    <t>Stegna</t>
  </si>
  <si>
    <t>Nowy Dwór Gdański</t>
  </si>
  <si>
    <t>Debrzno</t>
  </si>
  <si>
    <t>Człuchów; Złotów</t>
  </si>
  <si>
    <t>Przechlewo</t>
  </si>
  <si>
    <t>Rowy</t>
  </si>
  <si>
    <t>Jastarnia</t>
  </si>
  <si>
    <t>Łeba</t>
  </si>
  <si>
    <t>Hel</t>
  </si>
  <si>
    <t>Brusy</t>
  </si>
  <si>
    <t>CHOJNICKI</t>
  </si>
  <si>
    <t>Gniew</t>
  </si>
  <si>
    <t>Dzierzgoń</t>
  </si>
  <si>
    <t>Skarszewy</t>
  </si>
  <si>
    <t>Starogardzki</t>
  </si>
  <si>
    <t>Władysławowo</t>
  </si>
  <si>
    <t>Krokowa</t>
  </si>
  <si>
    <t>Pszczółki</t>
  </si>
  <si>
    <t>Gniewino</t>
  </si>
  <si>
    <t>wejherowski</t>
  </si>
  <si>
    <t>Luzino</t>
  </si>
  <si>
    <t>Zblewo</t>
  </si>
  <si>
    <t xml:space="preserve">Czarne </t>
  </si>
  <si>
    <t xml:space="preserve">człuchowski </t>
  </si>
  <si>
    <t xml:space="preserve">Nowa Karczma </t>
  </si>
  <si>
    <t>Karsin</t>
  </si>
  <si>
    <t>Swornegacie</t>
  </si>
  <si>
    <t>Bożepole Wielkie</t>
  </si>
  <si>
    <t>Lubichowo</t>
  </si>
  <si>
    <t>Chmielno</t>
  </si>
  <si>
    <t>Wielki Klincz</t>
  </si>
  <si>
    <t>Cedry Wielkie</t>
  </si>
  <si>
    <t>Ryjewo</t>
  </si>
  <si>
    <t>Smętowo Graniczne</t>
  </si>
  <si>
    <t>Studzienice</t>
  </si>
  <si>
    <t>Jabłowo</t>
  </si>
  <si>
    <t>Konarzyny</t>
  </si>
  <si>
    <t>Chojnicki</t>
  </si>
  <si>
    <t>Kaliska</t>
  </si>
  <si>
    <t>Dziemiany</t>
  </si>
  <si>
    <t>Wierszyno</t>
  </si>
  <si>
    <t>Liniewo</t>
  </si>
  <si>
    <t>Trąbki Wielkie</t>
  </si>
  <si>
    <t>Stare Pole</t>
  </si>
  <si>
    <t>Lipusz</t>
  </si>
  <si>
    <t>Łubiana</t>
  </si>
  <si>
    <t>Linia</t>
  </si>
  <si>
    <t>Borzytuchom</t>
  </si>
  <si>
    <t>Żarnowiec</t>
  </si>
  <si>
    <t>Lipnica</t>
  </si>
  <si>
    <t>Rzeczenica</t>
  </si>
  <si>
    <t>Przywidz</t>
  </si>
  <si>
    <t>Przodkowo</t>
  </si>
  <si>
    <t>Stężyca</t>
  </si>
  <si>
    <t>Stara Kiszewa</t>
  </si>
  <si>
    <t>Subkowy</t>
  </si>
  <si>
    <t>Choczewo</t>
  </si>
  <si>
    <t>Sobowidz</t>
  </si>
  <si>
    <t xml:space="preserve">Wyczechy </t>
  </si>
  <si>
    <t>Suchy Dąb</t>
  </si>
  <si>
    <t>Łęczyce</t>
  </si>
  <si>
    <t>Potęgowo</t>
  </si>
  <si>
    <t>Smołdzino</t>
  </si>
  <si>
    <t>Osieczna</t>
  </si>
  <si>
    <t>Tuchomie</t>
  </si>
  <si>
    <t>Czarna Dąbrówka</t>
  </si>
  <si>
    <t>Pruszcz Gdański</t>
  </si>
  <si>
    <t>Kielno</t>
  </si>
  <si>
    <t>Kolbudy</t>
  </si>
  <si>
    <t>Żukowo</t>
  </si>
  <si>
    <t>Sosnowiec</t>
  </si>
  <si>
    <t>śląskie</t>
  </si>
  <si>
    <t>Sosnowiec;
 Katowice;
Mysłowice</t>
  </si>
  <si>
    <t>Tychy</t>
  </si>
  <si>
    <t>Tychy; 
bieruńsko-lędziński</t>
  </si>
  <si>
    <t xml:space="preserve">Katowice </t>
  </si>
  <si>
    <t>Racibórz</t>
  </si>
  <si>
    <t>raciborski, wodzisławski</t>
  </si>
  <si>
    <t>Częstochowa</t>
  </si>
  <si>
    <t>częstochowski</t>
  </si>
  <si>
    <t>Zabrze</t>
  </si>
  <si>
    <t>żywiecki</t>
  </si>
  <si>
    <t>Chorzów - Świętochłowice</t>
  </si>
  <si>
    <t>CHORZÓW; ŚWIĘTOCHŁOWICE</t>
  </si>
  <si>
    <t>gliwicki</t>
  </si>
  <si>
    <t>Bielsko-Biała Komorowice</t>
  </si>
  <si>
    <t>grodzki Bielsko-Biała, bielski</t>
  </si>
  <si>
    <t>Bytom</t>
  </si>
  <si>
    <t>Katowice, Gliwice</t>
  </si>
  <si>
    <t>Jaworzno</t>
  </si>
  <si>
    <t>Jaworzno; Oświęcim; Mysłowice</t>
  </si>
  <si>
    <t>Dąbrowa Górnicza</t>
  </si>
  <si>
    <t>Dąbrowa Górnicza, Sosnowiec, będziński</t>
  </si>
  <si>
    <t>Ruda Śląska</t>
  </si>
  <si>
    <t>Jastrzębie-Zdrój</t>
  </si>
  <si>
    <t>Jastrzębie-Zdrój; Mszana; Godów</t>
  </si>
  <si>
    <t>Rybnik</t>
  </si>
  <si>
    <t>Rybnik; Rybnicki</t>
  </si>
  <si>
    <t>Wodzisław Śląski</t>
  </si>
  <si>
    <t>wodzisławski</t>
  </si>
  <si>
    <t>Tarnowskie Góry</t>
  </si>
  <si>
    <t>tarnogórski</t>
  </si>
  <si>
    <t>Czechowice-Dziedzice</t>
  </si>
  <si>
    <t>bielski; pszczyński</t>
  </si>
  <si>
    <t>Żory</t>
  </si>
  <si>
    <t>Zawiercie</t>
  </si>
  <si>
    <t>zawierciański</t>
  </si>
  <si>
    <t>Pszczyna</t>
  </si>
  <si>
    <t>pszczyński</t>
  </si>
  <si>
    <t>Skoczów</t>
  </si>
  <si>
    <t>cieszyński</t>
  </si>
  <si>
    <t>Knurów-1</t>
  </si>
  <si>
    <t>Będzin</t>
  </si>
  <si>
    <t>będziński</t>
  </si>
  <si>
    <t>Cieszyn</t>
  </si>
  <si>
    <t>Węgierska Górka</t>
  </si>
  <si>
    <t>Mikołów</t>
  </si>
  <si>
    <t>mikołowski</t>
  </si>
  <si>
    <t>Świerklany</t>
  </si>
  <si>
    <t>rybnicki</t>
  </si>
  <si>
    <t>Myszków</t>
  </si>
  <si>
    <t>myszkowski</t>
  </si>
  <si>
    <t>Lędziny</t>
  </si>
  <si>
    <t>bieruńsko-lędziński</t>
  </si>
  <si>
    <t>Pisarzowice</t>
  </si>
  <si>
    <t>Czerwionka-Leszczyny</t>
  </si>
  <si>
    <t xml:space="preserve">Koniecpol </t>
  </si>
  <si>
    <t>Lubliniec</t>
  </si>
  <si>
    <t>lubliniecki</t>
  </si>
  <si>
    <t>Bieruń I</t>
  </si>
  <si>
    <t>Łaziska Górne</t>
  </si>
  <si>
    <t xml:space="preserve"> Pawłowice</t>
  </si>
  <si>
    <t>Kłobuck</t>
  </si>
  <si>
    <t>kłobucki</t>
  </si>
  <si>
    <t>Ustroń</t>
  </si>
  <si>
    <t>Lyski</t>
  </si>
  <si>
    <t>Mykanów</t>
  </si>
  <si>
    <t>Siewierz</t>
  </si>
  <si>
    <t>KATOWICE</t>
  </si>
  <si>
    <t>Pszów</t>
  </si>
  <si>
    <t>Blachownia</t>
  </si>
  <si>
    <t xml:space="preserve">Wręczyca Wielka </t>
  </si>
  <si>
    <t>Orzesze</t>
  </si>
  <si>
    <t>Miedźna</t>
  </si>
  <si>
    <t>Krzepice</t>
  </si>
  <si>
    <t>Bestwina</t>
  </si>
  <si>
    <t>Łazy</t>
  </si>
  <si>
    <t>Istebna</t>
  </si>
  <si>
    <t>Bobrowniki</t>
  </si>
  <si>
    <t>Gierałtowice</t>
  </si>
  <si>
    <t>Poczesna</t>
  </si>
  <si>
    <t>Suszec</t>
  </si>
  <si>
    <t>Pilchowice</t>
  </si>
  <si>
    <t>Rędziny</t>
  </si>
  <si>
    <t>Mstów</t>
  </si>
  <si>
    <t>Wojkowice</t>
  </si>
  <si>
    <t>Kalety</t>
  </si>
  <si>
    <t>Pilica</t>
  </si>
  <si>
    <t>Poręba</t>
  </si>
  <si>
    <t>Żarki</t>
  </si>
  <si>
    <t>Imielin</t>
  </si>
  <si>
    <t>Miasteczko Śląskie</t>
  </si>
  <si>
    <t>Sieraków Śląski</t>
  </si>
  <si>
    <t>Woźniki</t>
  </si>
  <si>
    <t>Tworóg</t>
  </si>
  <si>
    <t>Strumień</t>
  </si>
  <si>
    <t>Kłomnice</t>
  </si>
  <si>
    <t>Lipie</t>
  </si>
  <si>
    <t>Krzanowice</t>
  </si>
  <si>
    <t>raciborski</t>
  </si>
  <si>
    <t>Chełm Śląski</t>
  </si>
  <si>
    <t>Kamienica Polska</t>
  </si>
  <si>
    <t>Panki</t>
  </si>
  <si>
    <t>Kruszyna</t>
  </si>
  <si>
    <t>Łękawica</t>
  </si>
  <si>
    <t>Krupski Młyn</t>
  </si>
  <si>
    <t>Kobiór</t>
  </si>
  <si>
    <t>Chybie</t>
  </si>
  <si>
    <t>Kuźnia Raciborska</t>
  </si>
  <si>
    <t>Sośnicowice</t>
  </si>
  <si>
    <t>Ożarowice</t>
  </si>
  <si>
    <t>Sławków-Miedawa</t>
  </si>
  <si>
    <t xml:space="preserve">Woźniki-Psary </t>
  </si>
  <si>
    <t>Huby</t>
  </si>
  <si>
    <t>Knurów-2</t>
  </si>
  <si>
    <t>Bielsko-Biała Wapienica</t>
  </si>
  <si>
    <t>Bieruń III</t>
  </si>
  <si>
    <t>Miedźna - Wola</t>
  </si>
  <si>
    <t>Przezchlebie</t>
  </si>
  <si>
    <t>Nędza</t>
  </si>
  <si>
    <t>Koziegłowy</t>
  </si>
  <si>
    <t>Miedźno</t>
  </si>
  <si>
    <t>Olsztyn</t>
  </si>
  <si>
    <t>Ogrodzieniec</t>
  </si>
  <si>
    <t>Bieruń II</t>
  </si>
  <si>
    <t>Wyry</t>
  </si>
  <si>
    <t>Herby</t>
  </si>
  <si>
    <t>Kochcice</t>
  </si>
  <si>
    <t>Toszek</t>
  </si>
  <si>
    <t>Lisów</t>
  </si>
  <si>
    <t>Żernica</t>
  </si>
  <si>
    <t>Opatów</t>
  </si>
  <si>
    <t>Popów</t>
  </si>
  <si>
    <t>Boronów</t>
  </si>
  <si>
    <t>Ciasna</t>
  </si>
  <si>
    <t>Kroczyce</t>
  </si>
  <si>
    <t>Żarki Letnisko</t>
  </si>
  <si>
    <t>Świerklaniec</t>
  </si>
  <si>
    <t>Międzybrodzie Bialskie</t>
  </si>
  <si>
    <t>Dankowice</t>
  </si>
  <si>
    <t>Zasole Bielańskie</t>
  </si>
  <si>
    <t>Truskolasy</t>
  </si>
  <si>
    <t>Wisła Wielka</t>
  </si>
  <si>
    <t>Janów</t>
  </si>
  <si>
    <t>PRZYRÓW</t>
  </si>
  <si>
    <t>Konopiska</t>
  </si>
  <si>
    <t>Syrynia</t>
  </si>
  <si>
    <t>Kończyce Małe</t>
  </si>
  <si>
    <t>Zebrzydowice</t>
  </si>
  <si>
    <t>Poraj</t>
  </si>
  <si>
    <t>Pogwizdów</t>
  </si>
  <si>
    <t>Bojszowy</t>
  </si>
  <si>
    <t>Smolnica</t>
  </si>
  <si>
    <t>Szczekociny</t>
  </si>
  <si>
    <t>Krzyżanowice</t>
  </si>
  <si>
    <t>Rudy</t>
  </si>
  <si>
    <t>Goleszów</t>
  </si>
  <si>
    <t>Ornontowice</t>
  </si>
  <si>
    <t>Piekary Śląskie Południe</t>
  </si>
  <si>
    <t>Piekary Śląskie</t>
  </si>
  <si>
    <t>Piekary Śląskie Północ</t>
  </si>
  <si>
    <t>Kielce</t>
  </si>
  <si>
    <t>świętokrzyskie</t>
  </si>
  <si>
    <t>Ostrowiec Świętokrzyski</t>
  </si>
  <si>
    <t>ostrowiecki</t>
  </si>
  <si>
    <t>Starachowice</t>
  </si>
  <si>
    <t>Skarżysko-Kamienna</t>
  </si>
  <si>
    <t>skarżyski</t>
  </si>
  <si>
    <t>Jędrzejów</t>
  </si>
  <si>
    <t>jędrzejowski</t>
  </si>
  <si>
    <t>Końskie</t>
  </si>
  <si>
    <t>końskie</t>
  </si>
  <si>
    <t>Staszów</t>
  </si>
  <si>
    <t>staszowski</t>
  </si>
  <si>
    <t>sandomierski</t>
  </si>
  <si>
    <t>Morawica</t>
  </si>
  <si>
    <t>kielecki</t>
  </si>
  <si>
    <t>Busko-Zdrój</t>
  </si>
  <si>
    <t>buski</t>
  </si>
  <si>
    <t>Kazimierza Wielka</t>
  </si>
  <si>
    <t>kazimierski</t>
  </si>
  <si>
    <t>Pińczów</t>
  </si>
  <si>
    <t>pińczowski</t>
  </si>
  <si>
    <t>Włoszczowa</t>
  </si>
  <si>
    <t>włoszczowski</t>
  </si>
  <si>
    <t>Połaniec</t>
  </si>
  <si>
    <t>Sędziszów</t>
  </si>
  <si>
    <t>opatowski</t>
  </si>
  <si>
    <t>Suchedniów</t>
  </si>
  <si>
    <t>Stąporków</t>
  </si>
  <si>
    <t>konecki</t>
  </si>
  <si>
    <t>Zagnańsk</t>
  </si>
  <si>
    <t>Miedziana Góra</t>
  </si>
  <si>
    <t>Strawczyn</t>
  </si>
  <si>
    <t>Piekoszów</t>
  </si>
  <si>
    <t>Bieliny</t>
  </si>
  <si>
    <t>Ożarów</t>
  </si>
  <si>
    <t xml:space="preserve"> Chmielnik</t>
  </si>
  <si>
    <t>Brody</t>
  </si>
  <si>
    <t>starachowicki</t>
  </si>
  <si>
    <t>Małogoszcz</t>
  </si>
  <si>
    <t>Radoszyce</t>
  </si>
  <si>
    <t>Cedzyna</t>
  </si>
  <si>
    <t>Daleszyce</t>
  </si>
  <si>
    <t>Pawłów</t>
  </si>
  <si>
    <t>Chęciny</t>
  </si>
  <si>
    <t>Łączna</t>
  </si>
  <si>
    <t>Styków</t>
  </si>
  <si>
    <t>Marzysz</t>
  </si>
  <si>
    <t>Stopnica</t>
  </si>
  <si>
    <t>Koprzywnica</t>
  </si>
  <si>
    <t>Bodzentyn</t>
  </si>
  <si>
    <t>Łoniów</t>
  </si>
  <si>
    <t>Sobków</t>
  </si>
  <si>
    <t>Bogoria</t>
  </si>
  <si>
    <t>Kije</t>
  </si>
  <si>
    <t>Wiślica</t>
  </si>
  <si>
    <t>Kunów</t>
  </si>
  <si>
    <t>Rudki</t>
  </si>
  <si>
    <t>Kielecki</t>
  </si>
  <si>
    <t>Nowa Słupia</t>
  </si>
  <si>
    <t>Samborzec</t>
  </si>
  <si>
    <t>Solec-Zdrój</t>
  </si>
  <si>
    <t>Barcza</t>
  </si>
  <si>
    <t>Działoszyce</t>
  </si>
  <si>
    <t>Świniary</t>
  </si>
  <si>
    <t>Lipnik</t>
  </si>
  <si>
    <t>Łopuszno</t>
  </si>
  <si>
    <t>Kielce/Piotrków Trybunalski</t>
  </si>
  <si>
    <t xml:space="preserve"> Łagów</t>
  </si>
  <si>
    <t>Mniów</t>
  </si>
  <si>
    <t>Fałków</t>
  </si>
  <si>
    <t>Baćkowice</t>
  </si>
  <si>
    <t>Klimontów</t>
  </si>
  <si>
    <t>Krasocin</t>
  </si>
  <si>
    <t>Bukowa</t>
  </si>
  <si>
    <t>Bliżyn</t>
  </si>
  <si>
    <t>Napęków</t>
  </si>
  <si>
    <t>Skorzeszyce</t>
  </si>
  <si>
    <t>Korczyn</t>
  </si>
  <si>
    <t>Gnieździska</t>
  </si>
  <si>
    <t>Rytwiany</t>
  </si>
  <si>
    <t>Krajno</t>
  </si>
  <si>
    <t>wielkopolskie</t>
  </si>
  <si>
    <t>poznański</t>
  </si>
  <si>
    <t>Ostrów Wielkopolski</t>
  </si>
  <si>
    <t>Aglomeracja Kalisz</t>
  </si>
  <si>
    <t>Miasto Kalisz, Kalisz, Ostrów Wlkp., Pleszew</t>
  </si>
  <si>
    <t>pilski</t>
  </si>
  <si>
    <t>Konin</t>
  </si>
  <si>
    <t>Koło</t>
  </si>
  <si>
    <t>Gniezno</t>
  </si>
  <si>
    <t>gnieźnieński</t>
  </si>
  <si>
    <t>kolski</t>
  </si>
  <si>
    <t>Śrem</t>
  </si>
  <si>
    <t>śremski</t>
  </si>
  <si>
    <t>Turek</t>
  </si>
  <si>
    <t>turecki</t>
  </si>
  <si>
    <t xml:space="preserve">Jarocin </t>
  </si>
  <si>
    <t>jarociński</t>
  </si>
  <si>
    <t>Mosina-Puszczykowo</t>
  </si>
  <si>
    <t>Wolsztyn-Siedlec</t>
  </si>
  <si>
    <t>wolsztyński</t>
  </si>
  <si>
    <t>Aglomeracja Gostyń</t>
  </si>
  <si>
    <t>gostyński</t>
  </si>
  <si>
    <t>Gostyń</t>
  </si>
  <si>
    <t>Krotoszyn</t>
  </si>
  <si>
    <t>krotoszyński</t>
  </si>
  <si>
    <t>Września</t>
  </si>
  <si>
    <t>wrzesiński</t>
  </si>
  <si>
    <t>Kępno</t>
  </si>
  <si>
    <t>kępiński</t>
  </si>
  <si>
    <t>Ostrzeszów</t>
  </si>
  <si>
    <t>ostrzeszowski</t>
  </si>
  <si>
    <t>Murowana Goślina</t>
  </si>
  <si>
    <t>poznański,
wągrowiecki</t>
  </si>
  <si>
    <t>Rawicz</t>
  </si>
  <si>
    <t>rawicki</t>
  </si>
  <si>
    <t>Środa Wielkopolska</t>
  </si>
  <si>
    <t>Śmiłowo</t>
  </si>
  <si>
    <t>Chodzież</t>
  </si>
  <si>
    <t>chodzieski</t>
  </si>
  <si>
    <t>Oborniki</t>
  </si>
  <si>
    <t>obornicki</t>
  </si>
  <si>
    <t>Wągrowiec</t>
  </si>
  <si>
    <t>wągrowiecki</t>
  </si>
  <si>
    <t>Złotów</t>
  </si>
  <si>
    <t>złotowski</t>
  </si>
  <si>
    <t>Kościan</t>
  </si>
  <si>
    <t>Nowy Tomyśl</t>
  </si>
  <si>
    <t>nowotomyski</t>
  </si>
  <si>
    <t>Międzychód</t>
  </si>
  <si>
    <t>międzychodzki</t>
  </si>
  <si>
    <t>Szamotuły</t>
  </si>
  <si>
    <t>szamotulski</t>
  </si>
  <si>
    <t>Pleszew</t>
  </si>
  <si>
    <t>Grodzisk Wielkopolski</t>
  </si>
  <si>
    <t>Kórnik</t>
  </si>
  <si>
    <t>Śmigiel</t>
  </si>
  <si>
    <t>czarnkowsko-trzcianecki</t>
  </si>
  <si>
    <t>Kuślin</t>
  </si>
  <si>
    <t>Borek Wielkopolski</t>
  </si>
  <si>
    <t>Wronki</t>
  </si>
  <si>
    <t>Trzemeszno</t>
  </si>
  <si>
    <t>Komorniki</t>
  </si>
  <si>
    <t>Czarnków</t>
  </si>
  <si>
    <t>Słupca</t>
  </si>
  <si>
    <t>słupecki</t>
  </si>
  <si>
    <t>Opatówek</t>
  </si>
  <si>
    <t>kaliski</t>
  </si>
  <si>
    <t>Pniewy</t>
  </si>
  <si>
    <t>Krobia</t>
  </si>
  <si>
    <t>Witkowo</t>
  </si>
  <si>
    <t>Kostrzyn</t>
  </si>
  <si>
    <t>Tarnowo Podgórne</t>
  </si>
  <si>
    <t>Kłodawa</t>
  </si>
  <si>
    <t>Zbąszyń</t>
  </si>
  <si>
    <t>Odolanów</t>
  </si>
  <si>
    <t xml:space="preserve">ostrowski </t>
  </si>
  <si>
    <t>Wieleń</t>
  </si>
  <si>
    <t>Opalenica</t>
  </si>
  <si>
    <t>Czempiń</t>
  </si>
  <si>
    <t>kościański</t>
  </si>
  <si>
    <t>Strzałkowo</t>
  </si>
  <si>
    <t>Ujście</t>
  </si>
  <si>
    <t>PIŁA</t>
  </si>
  <si>
    <t>Zduny</t>
  </si>
  <si>
    <t>Rogoźno</t>
  </si>
  <si>
    <t>Bojanowo</t>
  </si>
  <si>
    <t>Wyrzysk</t>
  </si>
  <si>
    <t>Buk</t>
  </si>
  <si>
    <t>Kazimierz Biskupi</t>
  </si>
  <si>
    <t>koniński</t>
  </si>
  <si>
    <t>Miejska Górka</t>
  </si>
  <si>
    <t>Sieraków</t>
  </si>
  <si>
    <t>Kobylin</t>
  </si>
  <si>
    <t>Krzywiń</t>
  </si>
  <si>
    <t>leszczyński</t>
  </si>
  <si>
    <t>Jastrowie</t>
  </si>
  <si>
    <t>Wysoka</t>
  </si>
  <si>
    <t xml:space="preserve">Ślesin </t>
  </si>
  <si>
    <t>Dobrzyca</t>
  </si>
  <si>
    <t>pleszewski</t>
  </si>
  <si>
    <t>Pępowo</t>
  </si>
  <si>
    <t>GOLINA</t>
  </si>
  <si>
    <t>Poniec</t>
  </si>
  <si>
    <t>Miłosław</t>
  </si>
  <si>
    <t>Stęszew</t>
  </si>
  <si>
    <t>Koźminek</t>
  </si>
  <si>
    <t>Żółków</t>
  </si>
  <si>
    <t>Łobżenica</t>
  </si>
  <si>
    <t>Jutrosin</t>
  </si>
  <si>
    <t>Margonin</t>
  </si>
  <si>
    <t>Wielichowo</t>
  </si>
  <si>
    <t>Gołuchów</t>
  </si>
  <si>
    <t>Koźmin Wielkopolski</t>
  </si>
  <si>
    <t>Lwówek</t>
  </si>
  <si>
    <t>Gorzów</t>
  </si>
  <si>
    <t>Krzyż Wielkopolski</t>
  </si>
  <si>
    <t>Stawiszyn</t>
  </si>
  <si>
    <t>Rakoniewice</t>
  </si>
  <si>
    <t>Granowo</t>
  </si>
  <si>
    <t>Pogorzela</t>
  </si>
  <si>
    <t xml:space="preserve"> Babiak</t>
  </si>
  <si>
    <t>Książ Wielkopolski</t>
  </si>
  <si>
    <t>Stare Miasto</t>
  </si>
  <si>
    <t>Kaczory</t>
  </si>
  <si>
    <t>Lubasz</t>
  </si>
  <si>
    <t>Orzechowo</t>
  </si>
  <si>
    <t>Przemęt</t>
  </si>
  <si>
    <t>Kaźmierz</t>
  </si>
  <si>
    <t>Ostrowite</t>
  </si>
  <si>
    <t>Rydzyna</t>
  </si>
  <si>
    <t>Gołańcz</t>
  </si>
  <si>
    <t>Pyzdry</t>
  </si>
  <si>
    <t>września</t>
  </si>
  <si>
    <t xml:space="preserve">Białośliwie </t>
  </si>
  <si>
    <t>Nekla</t>
  </si>
  <si>
    <t>Ryczywół</t>
  </si>
  <si>
    <t>Drawsko</t>
  </si>
  <si>
    <t>Wilczyn</t>
  </si>
  <si>
    <t>Kwilcz</t>
  </si>
  <si>
    <t>Międzychodzki</t>
  </si>
  <si>
    <t>Szamocin</t>
  </si>
  <si>
    <t>Kotlin</t>
  </si>
  <si>
    <t>Kleczew</t>
  </si>
  <si>
    <t>Orchowo</t>
  </si>
  <si>
    <t>Okonek</t>
  </si>
  <si>
    <t>Tuliszków</t>
  </si>
  <si>
    <t>KOŁO</t>
  </si>
  <si>
    <t>Budzyń</t>
  </si>
  <si>
    <t>Damasławek</t>
  </si>
  <si>
    <t>Zagórów</t>
  </si>
  <si>
    <t>Kobyla Góra</t>
  </si>
  <si>
    <t>Grabów Nad Prosną</t>
  </si>
  <si>
    <t>KALISZ</t>
  </si>
  <si>
    <t>Chocz</t>
  </si>
  <si>
    <t>Dopiewo</t>
  </si>
  <si>
    <t>Sompolno</t>
  </si>
  <si>
    <t>Krzymów</t>
  </si>
  <si>
    <t>Krajenka</t>
  </si>
  <si>
    <t>Władysławów</t>
  </si>
  <si>
    <t>Powidz</t>
  </si>
  <si>
    <t>Chocicza</t>
  </si>
  <si>
    <t>Czerniejewo</t>
  </si>
  <si>
    <t>Strykowo</t>
  </si>
  <si>
    <t>Zaniemyśl</t>
  </si>
  <si>
    <t xml:space="preserve">Kramsk </t>
  </si>
  <si>
    <t xml:space="preserve">koniński </t>
  </si>
  <si>
    <t>Aglomeracja Kłecko</t>
  </si>
  <si>
    <t xml:space="preserve">gnieźnieński </t>
  </si>
  <si>
    <t>Sulmierzyce</t>
  </si>
  <si>
    <t>Włoszakowice</t>
  </si>
  <si>
    <t>Połajewo</t>
  </si>
  <si>
    <t>Osiek Mały</t>
  </si>
  <si>
    <t>Skórzewo</t>
  </si>
  <si>
    <t>Mieścisko</t>
  </si>
  <si>
    <t>WĄGROWIEC</t>
  </si>
  <si>
    <t>Miasteczko Krajeńskie</t>
  </si>
  <si>
    <t>Ostroróg</t>
  </si>
  <si>
    <t>Sulęcinek</t>
  </si>
  <si>
    <t>Środa Wlkp.</t>
  </si>
  <si>
    <t>Sławsk</t>
  </si>
  <si>
    <t>Łęka Opatowska</t>
  </si>
  <si>
    <t>Godziesze Małe</t>
  </si>
  <si>
    <t>Radawnica</t>
  </si>
  <si>
    <t>Kleszczyna</t>
  </si>
  <si>
    <t>Zakrzewo</t>
  </si>
  <si>
    <t>Raszewy</t>
  </si>
  <si>
    <t>Nowe Miasto nad Wartą</t>
  </si>
  <si>
    <t>Otorowo</t>
  </si>
  <si>
    <t>Pakosław</t>
  </si>
  <si>
    <t>Perzów</t>
  </si>
  <si>
    <t>Skulsk</t>
  </si>
  <si>
    <t>Nagradowice</t>
  </si>
  <si>
    <t>Stare Oborzyska</t>
  </si>
  <si>
    <t>RACOT</t>
  </si>
  <si>
    <t>Rozdrażew</t>
  </si>
  <si>
    <t>Krzemieniewo</t>
  </si>
  <si>
    <t>Niepruszewo</t>
  </si>
  <si>
    <t>Kiszkowo</t>
  </si>
  <si>
    <t>Rososzyca</t>
  </si>
  <si>
    <t>Brzeźno</t>
  </si>
  <si>
    <t>Wijewo</t>
  </si>
  <si>
    <t>Aglomeracja Chludowo</t>
  </si>
  <si>
    <t>Jaraczewo</t>
  </si>
  <si>
    <t>Tuchorza</t>
  </si>
  <si>
    <t>Żelazków</t>
  </si>
  <si>
    <t>Blizanów</t>
  </si>
  <si>
    <t>Zagorzyn</t>
  </si>
  <si>
    <t>warmińsko-mazurskie</t>
  </si>
  <si>
    <t>olsztyński</t>
  </si>
  <si>
    <t>Łyna i Węgorapa</t>
  </si>
  <si>
    <t>Pregoła</t>
  </si>
  <si>
    <t>ELBLĄG</t>
  </si>
  <si>
    <t>elbląski</t>
  </si>
  <si>
    <t>Ełk</t>
  </si>
  <si>
    <t>ełcki</t>
  </si>
  <si>
    <t>Ostróda</t>
  </si>
  <si>
    <t>ostródzki</t>
  </si>
  <si>
    <t>giżycki</t>
  </si>
  <si>
    <t>Kętrzyn</t>
  </si>
  <si>
    <t>kętrzyński</t>
  </si>
  <si>
    <t>OLSZTYN</t>
  </si>
  <si>
    <t>Iława</t>
  </si>
  <si>
    <t>iławski</t>
  </si>
  <si>
    <t>Szczytno</t>
  </si>
  <si>
    <t>szczycieński</t>
  </si>
  <si>
    <t>Młynary</t>
  </si>
  <si>
    <t>Działdowo</t>
  </si>
  <si>
    <t>działdowski</t>
  </si>
  <si>
    <t>Morąg</t>
  </si>
  <si>
    <t>Braniewo</t>
  </si>
  <si>
    <t>braniewski</t>
  </si>
  <si>
    <t>Bartoszyce</t>
  </si>
  <si>
    <t>bartoszycki</t>
  </si>
  <si>
    <t>BISKUPIEC</t>
  </si>
  <si>
    <t>Lidzbark Warmiński</t>
  </si>
  <si>
    <t>lidzbarski</t>
  </si>
  <si>
    <t>Mrągowo</t>
  </si>
  <si>
    <t>mrągowski</t>
  </si>
  <si>
    <t>Olecko</t>
  </si>
  <si>
    <t>olecki</t>
  </si>
  <si>
    <t>Pisz</t>
  </si>
  <si>
    <t>piski</t>
  </si>
  <si>
    <t>Orzysz</t>
  </si>
  <si>
    <t>Nidzica</t>
  </si>
  <si>
    <t>nidzicki</t>
  </si>
  <si>
    <t>Lubawa</t>
  </si>
  <si>
    <t>Dobre Miasto</t>
  </si>
  <si>
    <t>Węgorzewo</t>
  </si>
  <si>
    <t>węgorzewski</t>
  </si>
  <si>
    <t>Gołdap</t>
  </si>
  <si>
    <t>gołdapski</t>
  </si>
  <si>
    <t>Zalewo</t>
  </si>
  <si>
    <t>Olsztynek</t>
  </si>
  <si>
    <t>Susz</t>
  </si>
  <si>
    <t>Pasłęk</t>
  </si>
  <si>
    <t>Iłowo-Osada</t>
  </si>
  <si>
    <t>Nowe Miasto Lubawskie</t>
  </si>
  <si>
    <t>nowomiejski</t>
  </si>
  <si>
    <t>Ruciane Nida</t>
  </si>
  <si>
    <t>Orneta</t>
  </si>
  <si>
    <t>Lidzbark</t>
  </si>
  <si>
    <t>Łukta</t>
  </si>
  <si>
    <t>Kurzętnik</t>
  </si>
  <si>
    <t>Jeziorany</t>
  </si>
  <si>
    <t>Jedwabno</t>
  </si>
  <si>
    <t>szczycieński, olsztyński</t>
  </si>
  <si>
    <t>Mikołajki</t>
  </si>
  <si>
    <t>Kisielice</t>
  </si>
  <si>
    <t>Reszel</t>
  </si>
  <si>
    <t>Biała Piska</t>
  </si>
  <si>
    <t>Tolkmicko</t>
  </si>
  <si>
    <t>Frombork</t>
  </si>
  <si>
    <t>Korsze</t>
  </si>
  <si>
    <t>Samborowo</t>
  </si>
  <si>
    <t>Górowo Iławeckie</t>
  </si>
  <si>
    <t>Dąbrówno</t>
  </si>
  <si>
    <t>Ostródzki</t>
  </si>
  <si>
    <t>Rybno</t>
  </si>
  <si>
    <t>Miłakowo</t>
  </si>
  <si>
    <t>Piecki</t>
  </si>
  <si>
    <t>Pasym</t>
  </si>
  <si>
    <t>Pieniężno</t>
  </si>
  <si>
    <t>Uzdowo</t>
  </si>
  <si>
    <t>Ryn</t>
  </si>
  <si>
    <t>Prostki</t>
  </si>
  <si>
    <t>Wielbark</t>
  </si>
  <si>
    <t>Wydminy</t>
  </si>
  <si>
    <t>Bisztynek</t>
  </si>
  <si>
    <t>Stawiguda</t>
  </si>
  <si>
    <t>Miłomłyn</t>
  </si>
  <si>
    <t>Świętajno</t>
  </si>
  <si>
    <t>Pozezdrze</t>
  </si>
  <si>
    <t>Jonkowo</t>
  </si>
  <si>
    <t>Dźwierzuty</t>
  </si>
  <si>
    <t>Stare Juchy</t>
  </si>
  <si>
    <t>Szczecin Lewobrzeże</t>
  </si>
  <si>
    <t>zachodniopomorskie</t>
  </si>
  <si>
    <t>Rewal</t>
  </si>
  <si>
    <t>gryficki</t>
  </si>
  <si>
    <t>Gryfice</t>
  </si>
  <si>
    <t>Stargard</t>
  </si>
  <si>
    <t>Stargardzki</t>
  </si>
  <si>
    <t>Świnoujście</t>
  </si>
  <si>
    <t>Kołobrzeg</t>
  </si>
  <si>
    <t>kołobrzeski</t>
  </si>
  <si>
    <t>Miasto Darłowo</t>
  </si>
  <si>
    <t>sławieński</t>
  </si>
  <si>
    <t>Szczecinek</t>
  </si>
  <si>
    <t>szczecinecki</t>
  </si>
  <si>
    <t>Dziwnów</t>
  </si>
  <si>
    <t>kamieński</t>
  </si>
  <si>
    <t>Wałcz</t>
  </si>
  <si>
    <t>wałecki</t>
  </si>
  <si>
    <t>Białogard</t>
  </si>
  <si>
    <t>białogardzki</t>
  </si>
  <si>
    <t>Goleniów</t>
  </si>
  <si>
    <t>goleniowski</t>
  </si>
  <si>
    <t>Międzyzdroje</t>
  </si>
  <si>
    <t>Pyrzyce</t>
  </si>
  <si>
    <t>pyrzycki</t>
  </si>
  <si>
    <t>Police</t>
  </si>
  <si>
    <t>policki</t>
  </si>
  <si>
    <t>Gryfino</t>
  </si>
  <si>
    <t>gryfiński</t>
  </si>
  <si>
    <t>Mielno</t>
  </si>
  <si>
    <t>koszaliński</t>
  </si>
  <si>
    <t>Połczyn-Zdrój</t>
  </si>
  <si>
    <t>świdwiński</t>
  </si>
  <si>
    <t>Nowogard</t>
  </si>
  <si>
    <t>Myślibórz</t>
  </si>
  <si>
    <t>myśliborski</t>
  </si>
  <si>
    <t>Świdwin</t>
  </si>
  <si>
    <t>wiejska Darłowo</t>
  </si>
  <si>
    <t>Aglomeracja Łobez</t>
  </si>
  <si>
    <t>łobeski</t>
  </si>
  <si>
    <t>Choszczno</t>
  </si>
  <si>
    <t>choszczeński</t>
  </si>
  <si>
    <t>Barlinek</t>
  </si>
  <si>
    <t>Czaplinek</t>
  </si>
  <si>
    <t>drawski</t>
  </si>
  <si>
    <t>Złocieniec</t>
  </si>
  <si>
    <t>Drawsko Pomorskie</t>
  </si>
  <si>
    <t>Chojna</t>
  </si>
  <si>
    <t xml:space="preserve">Szczecin </t>
  </si>
  <si>
    <t>Sławno</t>
  </si>
  <si>
    <t>Trzebiatów</t>
  </si>
  <si>
    <t>Kamień Pomorski</t>
  </si>
  <si>
    <t>Karlino</t>
  </si>
  <si>
    <t xml:space="preserve"> Jarosławiec</t>
  </si>
  <si>
    <t>Barwice</t>
  </si>
  <si>
    <t>Bobolice</t>
  </si>
  <si>
    <t>Borne Sulinowo</t>
  </si>
  <si>
    <t>Polanów</t>
  </si>
  <si>
    <t>Lipiany</t>
  </si>
  <si>
    <t>Wolin</t>
  </si>
  <si>
    <t>Gmina Kalisz Pomorski</t>
  </si>
  <si>
    <t>Golczewo</t>
  </si>
  <si>
    <t>Sianów</t>
  </si>
  <si>
    <t>Mieszkowice</t>
  </si>
  <si>
    <t>Mirosławiec</t>
  </si>
  <si>
    <t>Trzcińsko-Zdrój</t>
  </si>
  <si>
    <t>Grzmiąca</t>
  </si>
  <si>
    <t>Resko</t>
  </si>
  <si>
    <t>Człopa</t>
  </si>
  <si>
    <t>Tuczno</t>
  </si>
  <si>
    <t>Dobrzany</t>
  </si>
  <si>
    <t>STARGARDZKI</t>
  </si>
  <si>
    <t>STARGARD</t>
  </si>
  <si>
    <t>PŁOTY</t>
  </si>
  <si>
    <t>GRYFICE</t>
  </si>
  <si>
    <t>Maszewo</t>
  </si>
  <si>
    <t>Stepnica</t>
  </si>
  <si>
    <t>Komarowo</t>
  </si>
  <si>
    <t>Biały Bór</t>
  </si>
  <si>
    <t>Kołbaskowo</t>
  </si>
  <si>
    <t>Dolice</t>
  </si>
  <si>
    <t>stargardzki</t>
  </si>
  <si>
    <t>Pełczyce</t>
  </si>
  <si>
    <t xml:space="preserve"> Chociwel</t>
  </si>
  <si>
    <t>Tychowo</t>
  </si>
  <si>
    <t>Aglomeracja Węgorzyno</t>
  </si>
  <si>
    <t>Manowo</t>
  </si>
  <si>
    <t>Recz</t>
  </si>
  <si>
    <t>DRAWNO</t>
  </si>
  <si>
    <t>Ińsko</t>
  </si>
  <si>
    <t>Cedynia</t>
  </si>
  <si>
    <t>Wierzchowo</t>
  </si>
  <si>
    <t>Rąbino</t>
  </si>
  <si>
    <t>Biesiekierz</t>
  </si>
  <si>
    <t>Widuchowa</t>
  </si>
  <si>
    <t>Warnice</t>
  </si>
  <si>
    <t>Szczecin Prawobrzeże</t>
  </si>
  <si>
    <t>Gmina Świdwin</t>
  </si>
  <si>
    <t>Moryń</t>
  </si>
  <si>
    <t>Banie</t>
  </si>
  <si>
    <t>Mierzyn</t>
  </si>
  <si>
    <t>Przybiernów</t>
  </si>
  <si>
    <t>Świeszyno</t>
  </si>
  <si>
    <t>Pola sprawdzania poprawności wpisanych danych</t>
  </si>
  <si>
    <t>Ilość błędów:</t>
  </si>
  <si>
    <t>nazwa aglomeracji
(Pole uzupełniane automatycznie)</t>
  </si>
  <si>
    <t>x</t>
  </si>
  <si>
    <t>LOKALIZACJA</t>
  </si>
  <si>
    <t>liczba  miejsc noclegowych nieprzyporządkowanych – wyliczenie AUTOMATYCZNE</t>
  </si>
  <si>
    <t>RZGW
(Pole uzupełniane automatycznie)</t>
  </si>
  <si>
    <t>Warunek I</t>
  </si>
  <si>
    <t>Warunek II</t>
  </si>
  <si>
    <t>Warunek III</t>
  </si>
  <si>
    <t>Spełnienie łącznie 3 warunków zgodności z Dyrektywą (art. 3,4,5,10 + zasada hierarchii)</t>
  </si>
  <si>
    <t>Procent skanalizowania (art. 3)</t>
  </si>
  <si>
    <t>DANE PODSTAWOWE OCZYSZCZALNI ŚCIEKÓW</t>
  </si>
  <si>
    <t>Lp.</t>
  </si>
  <si>
    <t>Należy wymienić gminy, które nie przesłały danych niezbędnych do sporządzenia kompletnego sprawozdania oraz wyjaśnić przyczynę niezłożenia danych.
Jeżeli wszystkie gminy przekazały informację, rubrykę należy pozostawić PUSTĄ.</t>
  </si>
  <si>
    <t>Kolumna uzupełniana automatycznie</t>
  </si>
  <si>
    <t>I_d, nazwa i adres oczyszczalni, do której wywożone są ścieki ze zbiorników bezodpływowych i osady z indywidualnych oczyszczalni ścieków</t>
  </si>
  <si>
    <t>RLM aglomeracji zgodnie z obowiązującą uchwałą Rady Gminy w 2021 r.</t>
  </si>
  <si>
    <t>obowiązująca Uchwała ustanawiająca aglomerację w 2021 r.</t>
  </si>
  <si>
    <t>nazwy gmin w aglomeracji w 2021 r.</t>
  </si>
  <si>
    <t>gmina wiodąca w aglomeracji w 2021 r.</t>
  </si>
  <si>
    <t>współrzędne geograficzne aglomeracji -szerokość (N)</t>
  </si>
  <si>
    <t>współrzędne geograficzne aglomeracji -długość (E)</t>
  </si>
  <si>
    <t>współrzędne geograficzne punktu zrzutu ścieków-szerokość (N)</t>
  </si>
  <si>
    <t>współrzędne geograficzne punktu zrzutu ścieków-długość (E)</t>
  </si>
  <si>
    <t>Ilość oczyszczalni ścieków podanych w 2021 r.</t>
  </si>
  <si>
    <t>miejska</t>
  </si>
  <si>
    <t>Wrocław, Kobierzyce, Wisznia Mała, Miękinia, Czernica, Siechnice</t>
  </si>
  <si>
    <t>Uchwała nr XXXI/794/20 Rady Miejskiej Wrocławia z 20 listopada 2020 r. (Dz.Urz.Woj.Doln. z 2020 r., poz. 6832)</t>
  </si>
  <si>
    <t>PLDO0011</t>
  </si>
  <si>
    <t>Wałbrzych, Szczawno-Zdrój, Świebodzice, Boguszów-Gorce, Stare Bogaczowice</t>
  </si>
  <si>
    <t>Uchwała nr XXXI/332/21 Rady Miejskiej Wałbrzycha z dnia 28 stycznia 2021 r. w sprawie wyznaczenia obszaru i granic aglomeracji Wałbrzych</t>
  </si>
  <si>
    <t>PLDO002 Oczyszczalnia ścieków Ciernie, ul. Strzegomska 82, 58-160 Świebodzice</t>
  </si>
  <si>
    <t>Uchwała nr XXII/162/20 Rady Miejskiej w Lubinie z dnia 20 grudnia 2020 r. w sprawie wyznaczenia obszaru i granic aglomeracji Lubin</t>
  </si>
  <si>
    <t>PLDO0030, ul. Zielona 2, 59-300 Lubin</t>
  </si>
  <si>
    <t>Miasto Jelenia Góra
Gmina Janowice Wielkie
Gmina Jeżów Sudecki
Gmina Stara Kamienica</t>
  </si>
  <si>
    <t>Uchwała nr 268.XXV.2020 Rady Miejskiej Jeleniej Góry z dnia 2 grudnia 2020 r. w sprawie wyznaczenia obszaru i granic aglomeracji Jelenia Góra</t>
  </si>
  <si>
    <t>Uchwała Nr XXXIII/307/2020 Rady Miejskiej BIELAWY z dnia 16 grudnia 2020 r.</t>
  </si>
  <si>
    <t>PLDO0160 OŚ w Dzierżoniowie</t>
  </si>
  <si>
    <t xml:space="preserve">Miasto Świdnica </t>
  </si>
  <si>
    <t>Miasto Świdnica, 
Świdnica, 
Marcinowice</t>
  </si>
  <si>
    <t>Uchwała nr XXIV/261/20 Rady Miejskiej w Świdnicy z dnia 29 grudnia 2020 r.</t>
  </si>
  <si>
    <t>ŚPWiK Świdnica Sp. z o.o., Zawiszów 5,
 58-100 Świdnica, PLDO0070</t>
  </si>
  <si>
    <t>Uchwała nr XXVII/238/2020 Rady Miejskiej w Kłodzku z dnia 22.12.2020 r.</t>
  </si>
  <si>
    <t>PLDO0080</t>
  </si>
  <si>
    <t>m. Legnica</t>
  </si>
  <si>
    <t>Legnica, Kunice, Krotoszyce, Ruja, Legnickie Pole</t>
  </si>
  <si>
    <t>Uchwała Nr XXV/325/20
 Rady Miejskiej LEGNICY
 z dnia 30 listopada 2020 r.
w sprawie wyznaczenia obszaru i granic aglomeracji Legnica</t>
  </si>
  <si>
    <t>PLDO0090, PLDO0190, PLDO0320,PLDO1460N,PLDO1480N,PLDO1500N,PLDO0070,PLDO0310</t>
  </si>
  <si>
    <t>Gmina Miejska Bolesławiec</t>
  </si>
  <si>
    <t>miasto gmina miejsko-wiejska</t>
  </si>
  <si>
    <t>Gmina Miejska Bolesławiec, Gmina Bolesławiec</t>
  </si>
  <si>
    <t>Nr XXV/290/2020 z dn. 30.12.2020 r. Dz. Urz. Woj. Doln., poz. 263</t>
  </si>
  <si>
    <t>gmina miejska Lubań, gmina Siekierczyn</t>
  </si>
  <si>
    <t>Uchwała nr XXXII/223/20</t>
  </si>
  <si>
    <t>Uchwała Nr 96/20 Rady Miejskiej w Strzegomiu z dnia 22.12.2020 r.</t>
  </si>
  <si>
    <t>Gmina Miejska Zgorzelec</t>
  </si>
  <si>
    <t>Gmina Miejska Zgorzelec, Gmina Zgorzelec</t>
  </si>
  <si>
    <t>Uchwała nr 228/2020 z 29.12.2020 Dz.U.W.Do poz. 344 z 21.01.2021</t>
  </si>
  <si>
    <t>Zakład Oczyszczania Ścieków i Zagospodarowania Osadów, PLDO0140, Jędrzychowice 35A, 59-900 Zgorzelec</t>
  </si>
  <si>
    <t>Oleśnica Miasto</t>
  </si>
  <si>
    <t>Dziennik Urzędowy Woj. Dolnośląskiego, Wrocław, 18.01.2021, poz 272</t>
  </si>
  <si>
    <t>Komunalna Oczyszczalnia Ścieków w Oleśnicy, ul. Batalionów Chłopskich 56-400 Oleśnica, PLDO01150</t>
  </si>
  <si>
    <t>Gmina Miejska Dzierżoniów</t>
  </si>
  <si>
    <t>Gmina Miejska Dzierżoniów, Gmina Pieszyce</t>
  </si>
  <si>
    <t>Uchwała nr XXV/242/20 Rady Miejskiej Dzierżoniowa z dnia 28 grudnia 2020 r. w sprawie wyznaczenia obszaru i granic aglomeracji Dzierżoniów (Dz.U.Woj.Dol. z dnia 4.01.2021, poz. 10)</t>
  </si>
  <si>
    <t>1. Wodociągi i Kanalizacja spółka z o.o. ul. Kilińskiego 25 a 58-200 Dzierżoniów-PLDO 0160: ,2.WPWiK oczyszczalnia ,zlewnia: Jugowice ul. Głowna 36,Dziećmorowice ul. Sienkiewicza 99, Wałbrzych ul. Piotrowska 2-PLDO 0410:, 3.Swidnickie PWIK sp. zoo. ul. Wrocławska 10, 58-100 Świdnica- oczyszczalnia ścieków Zawiszów 5, PLDO 0070: 4. Zakład Usług Komunalnych sp. z.o. o. Oczyszczalnia ścieków w Łagiewnikach ul. Lipowa 1, Łagiewniki, PLDO 0701</t>
  </si>
  <si>
    <t>Gmina Miasto Oława</t>
  </si>
  <si>
    <t>Gmina Miasto Oława, Gmina Oława</t>
  </si>
  <si>
    <t>Uchwała Rady Miejskiej w Oławie nr XXXI/194/20 z dnia 29.12.2020 r. w sprawie wyznaczenia obszaru i granic aglomeracji Oława. Opublikowana w Dzienniku Urzędowym Woj. dolnośląskiego poz. 186, Wrocław, dnia 13 stycznia 2021 r.</t>
  </si>
  <si>
    <t>Oczyszczalnia w Wierzbnie</t>
  </si>
  <si>
    <t>Gmina Miejska Nowa Ruda</t>
  </si>
  <si>
    <t>Gmina Miejska Nowa Ruda, Gmina Nowa Ruda, Gmina Radków</t>
  </si>
  <si>
    <t>Uchwała Nr 230/XXIX/20 Rady Miejskiej w Nowej Rudzie z dnia 30.12.2020 roku</t>
  </si>
  <si>
    <t>PLDO0180</t>
  </si>
  <si>
    <t>Jawor, Męcinka, Paszowice, Mściwojów</t>
  </si>
  <si>
    <t>Uchwała nr XXI/185/2020 Rady Miejskiej w Jaworze z dnia 23.12.2020 r.</t>
  </si>
  <si>
    <t>PLDO0190, PLDO0870 dot. Gminy Mściwojów</t>
  </si>
  <si>
    <t>miejsko-wiejska</t>
  </si>
  <si>
    <t xml:space="preserve"> Dziennik Urzędowy Woj. Dolnośląskiego z dnia 9 grudnia 2020 r. poz.6819 oraz z dnia 1 czerwca 2021 r. poz. 2640</t>
  </si>
  <si>
    <t>PLDO200</t>
  </si>
  <si>
    <t xml:space="preserve">Ząbkowice Śląskie </t>
  </si>
  <si>
    <t>Uchwała Rady Miejskiej Ząbkowic Śląskich nr XL/264/2021 z dnia 28 stycznia 2021 roku</t>
  </si>
  <si>
    <t>PLDO0210</t>
  </si>
  <si>
    <t>Uchwała nr XXX/445/20 Rady Miejskiej w Kątach Wrocławskich z dnia 30 grudnia 2020 r.</t>
  </si>
  <si>
    <t>PLDO0220</t>
  </si>
  <si>
    <t xml:space="preserve">Kowary </t>
  </si>
  <si>
    <t>Uchwała nr XXXII/201/20 z dn. 14.12.2021 Dz.Urz.Woj. Dol. poz 7061</t>
  </si>
  <si>
    <t xml:space="preserve">Oczyszczalnia ścieków w Kowarach, PLDO0230, ul. Jeleniogórska 39, 58-530 Kowary </t>
  </si>
  <si>
    <t>Uchwała nr 249/VIII/2020 z dn. 28.12.2020</t>
  </si>
  <si>
    <t>PLDO0241</t>
  </si>
  <si>
    <t>Boguszów-Gorce, Czarny Bór</t>
  </si>
  <si>
    <t>Uchwała Nr XXXI/166/20 Rady Miejskiej w Boguszowie-Gorcach z dnia 28 grudnia 2020 r. w sprawie wyznaczenia obszaru i granic aglomeracji Boguszów-Gorce</t>
  </si>
  <si>
    <t>PLDO0250</t>
  </si>
  <si>
    <t>Gmina Miejska Złotoryja</t>
  </si>
  <si>
    <t>Gmina Miejska Złotoryja, Gmina Wiejska Złotoryja</t>
  </si>
  <si>
    <t>Uchwała Nr 0007.XXIV.205.2020 Rady Miejskiej w Złotoryi z dnia 16.12.2020</t>
  </si>
  <si>
    <t>PLDO0260</t>
  </si>
  <si>
    <t>Uchwała Nr XXVII/284/20
Rady Miejskiej Góry z dnia 18 grudnia 2020 r. (Dz. Urz. Woj. Doln z 2020 r. poz. 7247)</t>
  </si>
  <si>
    <t>PLDO0270</t>
  </si>
  <si>
    <t>Uchwała Nr XXII/249/20 Rady Miejskiej w Trzebnicy z dnia 30.12.2020 r. (Dz. Urz. Woj. Doln. z 2021 r. poz.321)</t>
  </si>
  <si>
    <t>PLDO0280, Oczyszczalnia ścieków w Trzebnicy, ul. Milcka 47, 55-100 Trzebnica</t>
  </si>
  <si>
    <t>Uchwała nr XXX/193/20 Rady Miejskiej w Brzegu Dolnym z dnia 30 grudnia 2020 r. w sprawie wyznaczenia obszaru i granic Aglomeracji Brzeg Dolny</t>
  </si>
  <si>
    <t xml:space="preserve">PLDO0290 Z.CH. ROKITA
</t>
  </si>
  <si>
    <t>Gmina Miejska Kamienna Góra</t>
  </si>
  <si>
    <t>Uchwała nr XXXII/198/20 Rady Miasta Kamienna Góra z dnia 25 listopada 2020 r. w sprawie wyznaczenia obszaru i granic aglomeracji Kamienna Góra</t>
  </si>
  <si>
    <t>Miejska Oczyszczalnia Ścieków PLDO0300, ul. Zamkowa 3, 58-400 Kamienna Góra</t>
  </si>
  <si>
    <t>Gmina Bolków</t>
  </si>
  <si>
    <t>Uchwała nr XXV/158/20 Rady Miejskiej w Bolkowie z dn. 30.11.2020 r. (Dz.Urz. Woj. Doln. z dn. 10.12.2020 r., poz. 6894)</t>
  </si>
  <si>
    <t>Oczyszczalnia Ścieków Wolbromek, I_D PLDO031, Wolbromek 81A, 59-420 Bolków</t>
  </si>
  <si>
    <t>Gmina Miejska Chojnów</t>
  </si>
  <si>
    <t>Uchwała nr XXXIV/160/20 Rady Miejskiej Chojnowa z dnia 29.12.2020</t>
  </si>
  <si>
    <t>PLDO0032</t>
  </si>
  <si>
    <t>Uchwała Rady Miejskiej L/329/20</t>
  </si>
  <si>
    <t>PLDO033 Oczyszczalnia Ścieków w Bogatyni, ul. Turowska, 59-920 Bogatynia</t>
  </si>
  <si>
    <t>Uchwała Nr VI/46/2021 Rady Miejskiej w POLANICY-ZDROJU z dnia 26 maja 2021 r., Dz. Urz. Woj. 2021.2928*</t>
  </si>
  <si>
    <t>PLDO0340 Oczyszczalnia Ścieków w Szalejowie Górnym, Szalejów Górny 151, 57-314 Kłodzko</t>
  </si>
  <si>
    <t>Uchwała nr LVIII/298/2021 Rady Miejskiej w Miliczu z dnia 25 listopada 2021</t>
  </si>
  <si>
    <t>PLDO0350, Oczyszczalnia ścieków w Miliczu, ul. Sułowska 1, 56-300 Milicz</t>
  </si>
  <si>
    <t xml:space="preserve">Strzelin </t>
  </si>
  <si>
    <t xml:space="preserve">Dziennik Urzędowy Woj. Dolnośląskiego poz. 47 z dnia 05.01.2021 r. </t>
  </si>
  <si>
    <t>Gmina i Miasto Lwówek Śląski</t>
  </si>
  <si>
    <t>Nr XXVII/203/20 z dn. 23.11.2020 r. Dz. Urz. Woj. Doln. Poz 6317</t>
  </si>
  <si>
    <t>PLDO0370</t>
  </si>
  <si>
    <t>wiejska</t>
  </si>
  <si>
    <t>Mysłakowice, Podgórzyn</t>
  </si>
  <si>
    <t>Uchwała nr XXXI/212/2020 z dn. 29.12.2020 Dz.Urz. Poz 155</t>
  </si>
  <si>
    <t xml:space="preserve">1.Karkonoski System Wodociągów i Kanalizacji Sp. .o. Oddział w Kowarach
Oczyszczalnia ścieków Kowary ul. Jeleniogórska 39, 58-530 kowary PLDO0230
2. Przedsiębiorstwo Wodociągów i Kanalizacji „Wodnik” Sp. z o.o., 58-506 Jelenia Góra ul. Lwówecka 8 PLDO0040 
</t>
  </si>
  <si>
    <t>Uchwała nr XXVIII/189/20 Rady Miejskiej w Nowogrodźcu z dnia 29 września 2020 r. w sprawie wyznaczenia obszaru, wielkości i granic aglomeracji Nowogrodziec (Dz. Urz. Woj. Dolnośląskiego z dnia 6 października 2020 r. poz. 5409)</t>
  </si>
  <si>
    <t>PLDO039 Oczyszczalnia Ścieków w Nowogrodźcu ul. Strzelecka 24 59-730 Nowogrodziec</t>
  </si>
  <si>
    <t>Żarów, Jaworzyna Śląska</t>
  </si>
  <si>
    <t>Uchwała nr XXV/193/2020 Rady Miejskiej w Żarowie z dnia 29 grudnia 2020 r.</t>
  </si>
  <si>
    <t>PLDO0400</t>
  </si>
  <si>
    <t>Walim, Jedlina Zdrój, Głuszyca</t>
  </si>
  <si>
    <t>Uchwała nr XXIV/211/2021 Rady Gminy Walim z dnia 26 stycznia 2021 r. w sprawie wyznaczenia obszaru i granic Aglomeracji Walim</t>
  </si>
  <si>
    <t>Oczyszczalnia ścieków Jugowice ul. Główna 36</t>
  </si>
  <si>
    <t>Uchwała nr XXXV/373/20 Rady Miejskiej w Środzie Śląskiej z dnia 10 grudnia 2020 r. - Dziennik Urzędowy Woj. Dolnośląskiego z dnia 15 grudnia 2020 r. poz. 7032</t>
  </si>
  <si>
    <t>PLDO042, Średzka Woda, ul. Sikorskiego 43, 55-300 Środa Śląska</t>
  </si>
  <si>
    <t>Uchwała nr XXIX.252.2020 Rady Miejskiej w Jelczu-Laskowicach z dnia 30 grudnia 2020 r.</t>
  </si>
  <si>
    <t>PLDO0430</t>
  </si>
  <si>
    <t xml:space="preserve">Uchwała nr XXXII/263/2021 Rady Miejskiej w Wołowie z dnia 26 lutego 2021 r. </t>
  </si>
  <si>
    <t>IDPLDO044</t>
  </si>
  <si>
    <t>Uchwała nr XIII/140/19 z dnia 30 października 2019r. (Dz. U. Woj. Doln. z dnia 19 listopada 2019r., poz. 6570</t>
  </si>
  <si>
    <t>PLDO045 Mirków ul. Bławatna 1a</t>
  </si>
  <si>
    <t>Kudowa - Zdrój</t>
  </si>
  <si>
    <t>Kudowa Zdrój, Lewin Kłodzki</t>
  </si>
  <si>
    <t>Uchwała nr XXVIII/195/20 z dn 30.12.2020 r. Dz. Urz. Woj. DOLN. 2021.194</t>
  </si>
  <si>
    <t>Oczyszczalnia ścieków, ul. Nad Potokiem 58, 57-350 Kudowa - Zdrój</t>
  </si>
  <si>
    <t xml:space="preserve">Syców </t>
  </si>
  <si>
    <t>Uchwała nr XXVIII/233/2020 Rady Miejskiej w Sycowie z dnia 21.12.2020 opublikowana w Dzienniku Urzędowym Woj. Dolnośląskiego w dniu 24.12.2020 poz. 7273</t>
  </si>
  <si>
    <t>PLDO0470, Syców, dz. nr 60 AM-1 obręb Syców, ul. Komorowska, Syców</t>
  </si>
  <si>
    <t xml:space="preserve">Piechowice </t>
  </si>
  <si>
    <t>Uchwała nr 163/XXIX/2020 z dn. 25.11.2020 Dz.Urz. Poz 6672</t>
  </si>
  <si>
    <t xml:space="preserve"> 1. PLDO 048 Oczyszczalnia Ścieków w Piechowicach, ul. Cieplicka 28, 58-573 Piechowice; 2. PLDO 040 Oczyszczalnia Ścieków Jelenia Góra ul. Lwówecka, 58-500 Jelenia Góra</t>
  </si>
  <si>
    <t>Uchwała nr XXXIII/277/2020 Rady Miejskiej Bystrzycy Kłodzkiej z dnia 20 listopada 2020 r., publikacja DUWD 27.11.2020 r. poz. 6441</t>
  </si>
  <si>
    <t>Uchwała nr XV/203/20 Rady Miejskiej w Lubawce z dnia 29 grudnia 2020 r. (Dz.Urz.Woj. Dol. 2021, poz.180)</t>
  </si>
  <si>
    <t xml:space="preserve">Oczyszczalnia Chełmsko Śląskie </t>
  </si>
  <si>
    <t>Uchwała Nr XLII/270/21z dnia 29.07.2021 r.</t>
  </si>
  <si>
    <t>Oczyszczalnia ścieków w Lasowicach, Oczyszczalnia ścieków w Prochowicach, Oczyszczalnia ścieków w Lubinie</t>
  </si>
  <si>
    <t>Olszyna, Gryfów Śląski</t>
  </si>
  <si>
    <t>Uchwała Nr XII/64/2020 Rady Miejskiej w |Olszynie z dnia 25.11.2020 r. w sprawie wyznaczenie obszaru i granic aglomeracji Olszyna. opublikowaną w |Dzienniku Woj. Dolnośląskiego w dniu 14 grudnia 2020 r. poz. 6962</t>
  </si>
  <si>
    <t>PLDO0550</t>
  </si>
  <si>
    <t>Świeradów -Zdrój</t>
  </si>
  <si>
    <t>Uchwała nr XXXV/162/2020 Rady Miasta Świeradów-Zdrój z dnia 27.11.2020 r.</t>
  </si>
  <si>
    <t>PLDO0560</t>
  </si>
  <si>
    <t>Uchwała z dnia 26. 11. 2020 r. Nr XXV/327/20 Rady Miejskiej Gminy Mirsk Dz. Urz. Woj. Doln. z dnia 14. 12. 2020 r., poz. 6963</t>
  </si>
  <si>
    <t>PLDO0480 Mirsk, ul. Osiedle Lniarskie 30, 59-630 Mirsk</t>
  </si>
  <si>
    <t>Uchwała Nr XXV/265/2 Rady Miejskiej w Sobótce z dnia 27 listopada 2020 r.</t>
  </si>
  <si>
    <t>Sobótka, PLDO0590, ul. Czysta 7, 55-050 Sobótka</t>
  </si>
  <si>
    <t>Uchwała nr XXXI.250.2020 Rady Miejskiej w Twardogórze z dnia 21 grudnia 2020 r. w sprawie wyznaczenia obszaru i granic aglomeracji Twardogóra, Dz. Urz. Woj. 2020.7251</t>
  </si>
  <si>
    <t>PLDO0600 Twardogóra ul. Lipowa 39</t>
  </si>
  <si>
    <t>Uchwała Nr XXX/232/2021 Rady Miejskiej w Kamieńcu Ząbkowickim z dnia 26 lutego 2021 r. w sprawie wyznaczenia obszaru i granic aglomeracji Kamieniec Ząbkowicki (Dz.Urz.Woj.Doln.z 2021 r. Poz.1175)</t>
  </si>
  <si>
    <t xml:space="preserve">PLDO0610; Oczyszczalnia Ścieków w Kamieńcu Ząbkowickim; 57-230 Kamieniec Ząbkowicki, ul. Paczkowska 8 </t>
  </si>
  <si>
    <t>Uchwała Nr XVI.104.2020 Rady Miasta Wojcieszów z dnia 26 listopada 2020 r. w sprawie wyznaczenia obszaru i granic aglomeracji Gminy Wojcieszów</t>
  </si>
  <si>
    <t>PLDO0620, 59-550 Wojcieszów, ul. Kościelna dz. nr 359 i 360/1 obręb 2 Wojcieszów</t>
  </si>
  <si>
    <t>Uchwała Nr XXXI/259/21 Rady Miejskiej w Obornikach Śląskich z dnia 25 lutego 2021 r.</t>
  </si>
  <si>
    <t>PLDO0631, ul. Grunwaldzka 41, 55-120 Oborniki Śląskie.</t>
  </si>
  <si>
    <t>Gmina Prochowice</t>
  </si>
  <si>
    <t>Uchwała Nr XXXI/165/2020 Rady Miasta I Gminy PROCHOWICE z dnia 30 grudnia 2020 r</t>
  </si>
  <si>
    <t>Warta Bolesławiecka, Pielgrzymka i Gromadka</t>
  </si>
  <si>
    <t>Uchwała Nr XXIII/225/20 Rady Gminy Warta Bolesławiecka
z dnia 22 grudnia 2020 r.</t>
  </si>
  <si>
    <t>Uchwała nr XXVIII/191/20 Rady Miejskiej Wąsosza z dnia 30 grudnia 2020 r. w sprawie wyznaczenia obszarów i granic aglomeracji Wąsosz - Dz. U. Woj. 2021.123</t>
  </si>
  <si>
    <t>PLD00670, ul. Rzemieślnicza 16, 56-210 Wąsosz</t>
  </si>
  <si>
    <t>Siechnice</t>
  </si>
  <si>
    <t>Uchwała Rady Miejskiej w Siechnicach nr XXXVI/307/20 z dnia 30.12.2020 r.</t>
  </si>
  <si>
    <t>PLDO0680</t>
  </si>
  <si>
    <t>Uchwała nr XXIX/203/20</t>
  </si>
  <si>
    <t>PLDO0690</t>
  </si>
  <si>
    <t>Uchwała Nr XXXII/201/21 RADA Gminy Łagiewniki z dnia 28.01.2021 r.</t>
  </si>
  <si>
    <t>Łagiewniki ul. Lipowa, LPDO070</t>
  </si>
  <si>
    <t>Nr XXIX/226/2021 Rady Miejskiej w Pieńsku Dziennik Urzędowy Woj. Dolnośląskiego poz. 4606</t>
  </si>
  <si>
    <t>PLDO0710 ul. Rzeczna 2, 59-930 Pieńsk</t>
  </si>
  <si>
    <t>Uchwała Nr XXV/148/20 z dnia 30.12.2020 r. Dz. Urz. Woj. Doln. Poz. 253</t>
  </si>
  <si>
    <t>Oczyszczalnia Ścieków w Przemkowie, PLDO072, ul. Wielkie Piece, dz. nr 360/4 obręb Łężce, gmina Przemków</t>
  </si>
  <si>
    <t>Uchwała Nr XXXIV/233/2021
Rady Miejskiej LĄDKA-ZDROJU
z dnia 10 maja 2021 r.</t>
  </si>
  <si>
    <t>PLDO073, oczyszczalnia Lądek-Zdrój ul. Wiejska 57, 57-540 Lądek-Zdrój</t>
  </si>
  <si>
    <t>Oława Gmina Wiejska</t>
  </si>
  <si>
    <t>Gmina Oława</t>
  </si>
  <si>
    <t>Dz.U.WD z 19 stycznia 2021r poz.288 / Uchwała nr XXXIX/224/2020 Rady Gminy OŁAWA z 31.12.2020r</t>
  </si>
  <si>
    <t>PLDO0740</t>
  </si>
  <si>
    <t>Gmina Piława Górna</t>
  </si>
  <si>
    <t>Uchwała Nr XXIV/133/2020
Rady Miejskiej w PIŁAWIE GÓRNEJ
z dnia 29 grudnia 2020 r.
w sprawie wyznaczenia Aglomeracji Piława Górna</t>
  </si>
  <si>
    <t>Oczyszczalnia ścieków w Dzierżoniowie, PLDO016, ul. Brzegowa 144, 58-200 Dzierżoniów</t>
  </si>
  <si>
    <t xml:space="preserve">Gromadka </t>
  </si>
  <si>
    <t>Uchwała nr XXV/202/20 Rady Gminy Gromadka z dnia 28 października 2020 r. w sprawie wyznaczenia obszaru i granic aglomeracji Gromadka (Dz. U. Woj. Doln. z 2020 r., poz. 6354)</t>
  </si>
  <si>
    <t>Gromadka, PLDO0770, ul. Sosnowa 3C, 59-706 Gromadka, 757382322</t>
  </si>
  <si>
    <t xml:space="preserve">Uchwała Nr XXX/185/2021 Rady Miejskiej Mieroszowa z dnia 28 stycznia 2021 r. https://eDzienniki.duw.pl/WDU_D/2021/736/akt.pdf </t>
  </si>
  <si>
    <t>PLDO078, Oczyszczalnia ścieków w Golińsku, adres: Golińsk 70b, 58-350 Mieroszów</t>
  </si>
  <si>
    <t>Uchwała Rady Miejskiej w Żmigrodzie nr 0007.XXI.294.2020 z dnia 26.11.2020r(Dz. Urz. Woj. 2020 poz. 6934</t>
  </si>
  <si>
    <t>Oczyszczalnia ścieków w Żmigrodzie, PLDO0790, ul. Wiejska 29, 55-140 Żmigród</t>
  </si>
  <si>
    <t>Uchwała Nr VIII/XXVI/278/20
Rady Gminy WISZNIA MAŁA
z dnia 30 listopada 2020 r. (Dz. Urz. Woj. Doln. z 2020r poz. 6904)</t>
  </si>
  <si>
    <t>PLDO0800, Oczyszczalnia ścieków w Strzeszowie, Strzeszów, ul. Lipowa 1a, 55-114 Wisznia Mała</t>
  </si>
  <si>
    <t>Lubomierz</t>
  </si>
  <si>
    <t>Uchwała Nr XXIV/166/20 Rady Miejskiej Gminy Lubomierz z dn.29.10.2020 r. Opublikowana w Dz.U.Woj. Dolnośląskiego w dniu 13 listopada 2020 r. Poz.6132</t>
  </si>
  <si>
    <t>PLDO0810 LUBOMIERZ DZ. Nr. 58/2 OBRĘB Lubomierz II</t>
  </si>
  <si>
    <t>Sulików, Platerówka</t>
  </si>
  <si>
    <t xml:space="preserve">Uchwała nr XXIII/167/20 Rady Gminy Sulików z dnia 15 grudnia 2020 r. w sprawie wyznaczenia obszaru i granic aglomeracji Sulików (Dz. Urzędowy Woj. Doln. z 2020 r., poz. 7119) </t>
  </si>
  <si>
    <t>PLD00820</t>
  </si>
  <si>
    <t xml:space="preserve">Uchwała nr XXXI/219/2020 Rady Gminy Grębocice z dnia 29.12.2020 r. (dz. U. z 2021 r., poz. 14) </t>
  </si>
  <si>
    <t>1) Oczyszczalnia w Pęcławiu Przedsiębiorstwo Komunalne Pęcław 28, 67-221 Białołęka 2) Miejska Oczyszczalnia Ścieków, przy ul. Krochmalnej 3, 67-200 Głogów</t>
  </si>
  <si>
    <t>Uchwała Nr XXIII/146/2020 Rady Miejskiej Świerzawa z dnia 5 listopada 2020 r. (Dz. Urz. Woj. Doln. z dnia 18.11.2020 r., poz. 6258)</t>
  </si>
  <si>
    <t>ŚWIERZAWA PLDO0840 Świerzawa ul. Skowronia Góra</t>
  </si>
  <si>
    <t>Uchwała Nr XXXII/140/2020 Rady Miejskiej w ZAWIDOWIE z dnia 18 grudnia 2020 r.</t>
  </si>
  <si>
    <t>Oczyszczalnia Ścieków 59-970 Zawidów ul. Lubelska</t>
  </si>
  <si>
    <t>Uchwała nr XXXIII.144.2020 z dnia 19 grudnia 2020 (Dz. Urz. Woj. Dol. poz 7362 z dnia 30 grudnia 2020)</t>
  </si>
  <si>
    <t>PLDO0870</t>
  </si>
  <si>
    <t>Uchwała nr XXXI/359/2020 z dn. 29.11.2020 Dz.Urz. Poz 6020</t>
  </si>
  <si>
    <t xml:space="preserve">1. Oczyszczalnia ścieków w Szklarskiej Porębie ul. Hofmana 58-500 Szklarska Poręba 2. Oczyszczalnia ścieków w Piechowicach ul. Cieplicka 28 58-573 Piechowice </t>
  </si>
  <si>
    <t>Kłodzko w.</t>
  </si>
  <si>
    <t>Uchwała nr 241/VIII/2020 z dn. 31.12.2020 r. Dz. Urz.Woj.Doln. z 2021 r. poz.125</t>
  </si>
  <si>
    <t>obszar wiejski</t>
  </si>
  <si>
    <t>Uchwała nr XIII/139/2020 Rady Gminy Marciszów z dnia 29 grudnia 2020 roku w sprawie wyznaczenia obszaru i granic aglomeracji Marciszów</t>
  </si>
  <si>
    <t>PLDO0900</t>
  </si>
  <si>
    <t xml:space="preserve">Podgórzyn </t>
  </si>
  <si>
    <t>Uchwała nr XXX/288/2020 z dn.17.12.2020 r.Dz Urz. Woj. Doln poz 7239</t>
  </si>
  <si>
    <t>1. PLDO 023 Oczyszczalnia ścieków w Kowarach, ul. Jeleniogórska 39, 58-530 Kowary; 2. PLDO 048 Oczyszczalnia Ścieków w Piechowicach, ul. Cieplicka 28, 58-573 Piechowice; 3. PLDO 040 Oczyszczalnia Ścieków Jelenia Góra ul. Lwówecka, 58-500 Jelenia Góra</t>
  </si>
  <si>
    <t>Uchwała nr 242/VIII/2020 z dn. 31.12.2020 r. Dz.Urz.Woj.Doln. 2021 r. poz.126</t>
  </si>
  <si>
    <t>Bardo</t>
  </si>
  <si>
    <t>Uchwała nr XXI/169/2020 Rady Miejskiej w Bardzie z dnia 17 grudnia 2020 roku w sprawie wyznaczenia obszaru i granic aglomeracji Bardo. DZ. U. W. D. poz 7319 z dnia 29.12.2020 r.</t>
  </si>
  <si>
    <t>Uchwała nr XV/91/2019 Rady Gminy Gaworzyce z dn. 28 października 2019r.</t>
  </si>
  <si>
    <t>Koźlice dz. nr 267/5 PLDO0980</t>
  </si>
  <si>
    <t>Uchwała Rady Gminy Kobierzyce nr XXV/498/2020 z dnia 18 grudnia 2020, Dz. Urz. Woj. Dol. poz. 7250</t>
  </si>
  <si>
    <t xml:space="preserve"> PLDO1001, Oczyszczalnia ścieków w Kobierzycach, ul. Czysta, 55-040 Pełczyce,</t>
  </si>
  <si>
    <t>Uchwała nr XXV/163/2020 Rady Gminy Malczyce z dnia 29 grudnia 2020 r. w sprawie wyznaczenia obszaru i granic aglomeracji Malczyce</t>
  </si>
  <si>
    <t>PLDO1010;MALCZYCE;ul.SIENKIEWICZA 35, 55-320 MALCZYCE</t>
  </si>
  <si>
    <t>Uchwała nr XXVII-207/2020 z dnia 29.12.2020 r. Dz.Urz.Woj. Doln. z 2021 r. poz 56 z dnia 05.01.2021</t>
  </si>
  <si>
    <t>Dobroszyce, PLDO1020, 56-410 Dobroszyce, ul. Truskawkowa</t>
  </si>
  <si>
    <t>Uchwała Nr XXXVIII/154/2020 Rady Miejskiej w Międzylesiu z dnia 18 grudnia 2020 r.</t>
  </si>
  <si>
    <t>PLDO1030, MIEJSKA OCZYSZCZALNIA ŚCIEKÓW, ul. OSIEDLE 11, 57-530 MIĘDZYLESIE</t>
  </si>
  <si>
    <t>Uchwała nr XXII/187/20 Rady Gminy Żórawina z dnia 29 grudnia 2020 r. w sprawie wyznaczenia obszaru i granic aglomeracji Żórawina. Dz. Urz. Woj. DOL. 2021.222
Ogłoszony: 14.01.2021</t>
  </si>
  <si>
    <t>PLDO1050 Oczyszczalnia ścieków w Żórawinie AL. Niepodległości 80, 55-020 Żórawina</t>
  </si>
  <si>
    <t xml:space="preserve">Radwanice </t>
  </si>
  <si>
    <t xml:space="preserve">Uchwała nr XXIII/161/20 Rady Gminy w Radwanicach z dnia 28.12.2020 r. </t>
  </si>
  <si>
    <t>Radwanice, PLDO1060, 59-160 Radwanice,</t>
  </si>
  <si>
    <t>Uchwała Rady Miejskiej L/328/20</t>
  </si>
  <si>
    <t>PLDO1080 Oczyszczalnia Ścieków w Sieniawce, ul. Rolnicza, 59-921 Sieniawka</t>
  </si>
  <si>
    <t>Dzierżoniów w.</t>
  </si>
  <si>
    <t>DZ.U. Woj. Doln. Poz. 7265 Uchwała Nr XXVII/189/20 Rady Gminy Dzierżoniów z dnia 17 grudnia 2020 w sprawie wyznaczenia obszaru i granic aglomeracji Mościsko</t>
  </si>
  <si>
    <t>PLDO0160 OŚ w Dzierżoniowie.</t>
  </si>
  <si>
    <t>Uchwała nr XXXI/210/2020 Rady Gminy Krośnice z dnia 29 grudnia 2020 r. w sprawie wyznaczenia obszaru i granic aglomeracji Krośnice</t>
  </si>
  <si>
    <t>KROŚNICE, ul. Wesoła, 56-320 Krośnice PLDO1110</t>
  </si>
  <si>
    <t>Uchwała nr XXVI.148.2020 Rady Gminy Stara Kamienica z dnia 30 listopada 2020 r. w sprawie wyznaczenia obszaru i granic aglomeracji Stara Kamienica w Gminie Stara Kamienica</t>
  </si>
  <si>
    <t>Stara Kamienica, PLDO1120, Stara Kamienica, dz. 629/2 przy ul. Agatowej</t>
  </si>
  <si>
    <t>Uchwała nr XXX/172/20 Rady Miejskiej w Prusicach z dnia 25 listopada 2020 r.</t>
  </si>
  <si>
    <t>PLDO1130 Oczyszczalnia ścieków, PRUSICE" w miejscowości Pietrowice Małe dz. nr 66/1</t>
  </si>
  <si>
    <t>Uchwała nr XXII/123/2020 Rady Gminy Janowice Wielkie z dnia 30 listopada 2020 r. w sprawie wyznaczenia obszaru i granic aglomeracji Janowice Wielkie, Dziennik Urzędowy Woj. Dolnośląskiego, 16 grudnia 2020 r. poz. 7055</t>
  </si>
  <si>
    <t>PLDO1140, PLDO0040, PLDO030, PLDO0230, PLDO0480</t>
  </si>
  <si>
    <t>Uchwała Nr XV/204/20 Rady Miejskiej w Lubawce z dnia 29 grudnia 2020 r. (Dz.Urz.Woj. Dol. 2021, poz.181)</t>
  </si>
  <si>
    <t>Uchwała nr XLII/204/2020 Rady Miejskiej w Miliczu z dnia 22.12.2020</t>
  </si>
  <si>
    <t xml:space="preserve">PLDO1190, Oczyszczalnia ścieków w Sułowie, Sułów ul. Łąkowa 56, 56-300 Milicz </t>
  </si>
  <si>
    <t>Borów</t>
  </si>
  <si>
    <t>XXII/157/2020 Rady Gminy Borów z dn. 28.12.2020 r.</t>
  </si>
  <si>
    <t>PLDO1210</t>
  </si>
  <si>
    <t>Uchwała nr XXVIII/189/2020 z dnia 23.12.2020 r.</t>
  </si>
  <si>
    <t>brak danych</t>
  </si>
  <si>
    <t>Uchwała XXVIII/233/20 Rady Gminy Kostomłoty z dnia 30 listopada 2020 r. w sprawie wyznaczenia granic aglomeracji Dz.Urz.Woj.Doln. poz.6982</t>
  </si>
  <si>
    <t>PLDO1250 / Piotrowice ul. Kasztanowa, nr dz. 290/1, 291/1</t>
  </si>
  <si>
    <t xml:space="preserve">Uchwała XXV/197/2020 RMiG Wiązów z dnia 21.12.2020 r. </t>
  </si>
  <si>
    <t xml:space="preserve">PLDO1260N Gminna Oczyszczalnia Ścieków w Starym Wiązów </t>
  </si>
  <si>
    <t>12.01.2021 r., nr XXV/137/21,RADA Gminy WĄDROŻE WIELKIE, Uchwała w SPRAWIE wyznaczenia obszaru i granic aglomeracji WĄDROŻE WIELKIE, DZINNIK Urzędowy Woj. DOLNOŚLĄSKIEGO</t>
  </si>
  <si>
    <t xml:space="preserve">1.Legnickie Przedsiębiorstwo Wodociągów i Kanalizacji S.A. ul. Spokojna 20, 59-220 Legnica 2. Zakład Oczyszczania ścieków w Legnicy ul. Spokojna 1, 59-220 Legnica 3. Punkt zlewny na terenie przepompowni ścieków ul. Starojaworska, 59-400 Jawor </t>
  </si>
  <si>
    <t>Uchwała nr XXX/250/2020 Rady Miejskiej w Wołowie z dnia 30 grudnia 2020 r.</t>
  </si>
  <si>
    <t>Uchwała Nr XXXIV/185/20 Rady Gminy Kotla z dnia 08.12.2020 r. w sprawie wyznaczenia obszaru i granicy aglomeracji</t>
  </si>
  <si>
    <t>Oczyszczalnia ścieków Kotla ul. Krzycka 16, 67-240 Kotla PLDO1350N - tylko ścieki ze zbiorników bezodpływowych</t>
  </si>
  <si>
    <t>Uchwała Nr XI/87/2019 RM w Złotym Stoku z dnia 30.10.2019 r. Dz. Urz. Woj. Doln. Poz. 6261 z dnia 06.11.2019 r.</t>
  </si>
  <si>
    <t>Uchwała Nr XXVII/170/20 Rady Miejskiej w NIEMCZY z dnia 30 grudnia 2020 r.</t>
  </si>
  <si>
    <t>PLD0138N</t>
  </si>
  <si>
    <t>Uchwała nr XXIX.113.2020 Rady Gminy Udanin z dnia 29 grudnia 2020 r. w sprawie wyznaczenia obszaru i granic Aglomeracji Udanin</t>
  </si>
  <si>
    <t>PIEKARY, PLDO1390N, Piekary 50,55-340 Udanin</t>
  </si>
  <si>
    <t>Uchwała nr XXXV.229.2020 Rady Miejskiej w Chocianowie z dnia 22.12.2020 r.</t>
  </si>
  <si>
    <t>PLDO143ON</t>
  </si>
  <si>
    <t>Walim, Wałbrzych</t>
  </si>
  <si>
    <t>Uchwała nr XXIV/212/2021 Rady Gminy Walim z dnia 26 stycznia 2021 r. w sprawie wyznaczenia obszaru i granic Aglomeracji Dziećmorowice</t>
  </si>
  <si>
    <t>Dziećmorowice ul. Sienkiewicza 99</t>
  </si>
  <si>
    <t>Uchwała Nr XXII.181.2020 Rady Gminy Legnickie Pole z dnia 29 grudnia 2020 r.</t>
  </si>
  <si>
    <t>PLDO146N, Oczyszczalnia ścieków w Biskupicach</t>
  </si>
  <si>
    <t>XXVII/329/20 z DN. 30 grudnia 2020 r.</t>
  </si>
  <si>
    <t>PLDO1470N, Bierutów, ul. Spacerowa 4, 56-420 Bierutów,</t>
  </si>
  <si>
    <t>Nr XXV/150/2020 z 11.01.2021 r. Poz. 129</t>
  </si>
  <si>
    <t>Dobromierz</t>
  </si>
  <si>
    <t>Uchwała nr XXIX/170/21 Rady Gminy Dobromierz z dnia 26 stycznia 2021 r.</t>
  </si>
  <si>
    <t>PLDO1510N CZERNICA</t>
  </si>
  <si>
    <t>Gmina Gryfów Śląski</t>
  </si>
  <si>
    <t>III/37/14 z dnia 29.12.2014 r.(Dz.Urz.Woj.Doln.z dnia16 stycznia 2015 r., poz.183</t>
  </si>
  <si>
    <t>PLDO501, KOMUNALNA OCZYSZCZALNIA ŚCIEKÓW w GRYFOWIE ŚLĄSKIM, 59-620 GRYFÓW ŚLĄSKI ul. PARTYZANTÓW</t>
  </si>
  <si>
    <t>Uchwała Nr XXVI/181/2020 Rady Gminy RUDNA z dnia 17 grudnia 2020 r.</t>
  </si>
  <si>
    <t>PLDO5020</t>
  </si>
  <si>
    <t>Nr 172/XXVI/20 z dnia 17 grudnia 2020 r. Dz. Urz. Woj. Doln. Poz 7242</t>
  </si>
  <si>
    <t>PLDO5030</t>
  </si>
  <si>
    <t>Uchwała nr XXXII/196/21</t>
  </si>
  <si>
    <t>PLDO0340,PLDO0460,PLDO0180,PLDO0080</t>
  </si>
  <si>
    <t>Uchwała Nr XXIV/153/2020 Rady Gminy ZAWONIA z dnia 17 grudnia 2020 r</t>
  </si>
  <si>
    <t>PLDO6000, oczyszczalnia ścieków w Suchej Wielkiej, Sucha Wielka, 55-106 Zawonia, działka nr 86/1</t>
  </si>
  <si>
    <t>m. Toruń
m. Chełmża
gm. Chełmża
gm. Zławieś Wielka
gm. Łysomice</t>
  </si>
  <si>
    <t>Uchwała Nr 497/20 Rady Miasta TORUNIA
z dnia 22 października 2020 r.
w sprawie wyznaczenia obszaru i granic aglomeracji Toruń;
publikacja uchwały w Dzienniku Urzędowym Woj. Kuj-Pom z dnia 02.12.2020 r. poz. 5860</t>
  </si>
  <si>
    <t>PLKP0011
Centralna Oczyszczalnia Ścieków w Toruniu
ul. Szosa Bydgoska 49
87-100 Toruń</t>
  </si>
  <si>
    <t>Uchwała Nr XXXII/768/20 Rady Miasta Bydgoszczy z dnia 16 grudnia 2020 r. w sprawie wyznaczenia obszaru i granic aglomeracji Bydgoszcz (Dz. Urz. Woj. Kuj-Pom z 2020 r. poz. 6526)</t>
  </si>
  <si>
    <t>PLKP0021, Fordon, Bydgoszcz ul. Bora Komorowskiego 74a, PLKP0022, Kapuściska, Bydgoszcz ul. Toruńska 324a</t>
  </si>
  <si>
    <t>Miasto Włocławek</t>
  </si>
  <si>
    <t>Gmina Miasto Włocławek, Gmina Włocławek</t>
  </si>
  <si>
    <t>Uchwała nr XLIII/179/2021 Rady Miasta Włocławek z dnia 30 grudnia 2021 r. (Dz. Urz. Woj. Kuj-Pom., 12.01.2022 r., poz. 308)</t>
  </si>
  <si>
    <t>PLKP0030 Grupowa Oczyszczalnia Ścieków, 87-800 Włocławek ul. Toruńska 146</t>
  </si>
  <si>
    <t>Miasto Grudziądz</t>
  </si>
  <si>
    <t>Miasto Grudziądz, Gmina Grudziądz</t>
  </si>
  <si>
    <t>Uchwała Nr XXXVIII/319/20 Rady Miejskiej Grudziądza z dnia 16 grudnia 2020 r. w sprawie wyznaczenia obszaru i granic aglomeracji Grudziądz. Dziennik Urzędowy Woj. Kujawsko-Pomorskiego. Rocznik: 2020, poz. 6588, data ogłoszenia 22 grudnia 2020 r.</t>
  </si>
  <si>
    <t>PLKP0040 Oczyszczalnia Ścieków Nowa Wieś, koło Grudziądza</t>
  </si>
  <si>
    <t>Świecie</t>
  </si>
  <si>
    <t>Świecie, Bukowiec</t>
  </si>
  <si>
    <t>Uchwała Nr 217/20 Rady Miejskiej w Świeciu z dnia 29 grudnia 2020 r. w sprawie wyznaczenia obszaru i granic aglomeracji Świecie-Bukowiec (Dz.Urz. Woj. Kuj-Pom z dnia 8 stycznia 2021 r., poz. 267)</t>
  </si>
  <si>
    <t>PLKP0050, Biologiczna Oczyszczalnia Ścieków Zakładu Mondi Świecie S.A., ul. Bydgoska 1, 86-100 Świecie</t>
  </si>
  <si>
    <t>Uchwała Rady Gminy Choceń nr XXIII/170/2020 z dnia 29.12.2020 r., ogłoszony w Dz. U. Woj. Kujawsko- Pomorskiego 2021.274</t>
  </si>
  <si>
    <t>Komunalna Oczyszczalnia ścieków w Choceniu, ul. Włocławska 18, 87-850 Choceń, PLKP0060</t>
  </si>
  <si>
    <t>Gmina Miasto Inowrocław</t>
  </si>
  <si>
    <t>Gmina Miasto Inowrocław, Gmina Inowrocław</t>
  </si>
  <si>
    <t>Uchwała Nr XXXII/310/2020
Rady Miejskiej INOWROCŁAWIA
z dnia 17 grudnia 2020 r. w sprawie wyznaczenia obszaru i granic aglomeracji Inowrocław (Dz. Urz. Woj. Kuj-Pom z 2020 r., poz. 6666)</t>
  </si>
  <si>
    <t>PLKP0070</t>
  </si>
  <si>
    <t>m. Brodnica, g. Brodnica, g. Bobrowo, g. Zbiczno</t>
  </si>
  <si>
    <t>Uchwała Nr XX/193/21 Rady Miejskiej w Brodnicy z dnia 19 stycznia 2021 r. w sprawie wyznaczenia obszaru i granic aglomeracji Brodnica (Dz. Urz. KP z 2021 r. poz. 430)</t>
  </si>
  <si>
    <t xml:space="preserve"> PLKP0080; Miejska Oczyszczalnia Ścieków w Brodnicy ul. Ustronie 20a, 87-300 Brodnica</t>
  </si>
  <si>
    <t>Nakło nad Notecią, Sadki</t>
  </si>
  <si>
    <t>Uchwała nr XXIX/632/2021 Rady Miejskiej w Nakle nad Notecią z dnia 28 stycznia 2021 r. w sprawie wyznaczenia obszaru i granic aglomeracji Nakło nad Notecią, Dz. Urz. Woj. Kuj-Pom. 2021.665</t>
  </si>
  <si>
    <t>Nakło nad Notecią, PKLP0090, ul.M.Drzymały 4a</t>
  </si>
  <si>
    <t>Gmina Miejska Aleksandrów Kujawski</t>
  </si>
  <si>
    <t>Gmina Miejska Aleksandrów Kujawski, Gmina Aleksandrów Kujawski</t>
  </si>
  <si>
    <t>Uchwała nr XXXI/252/21 Rady Miejskiej Aleksandrowa Kujawski z dnia 15 marca 2021</t>
  </si>
  <si>
    <t>PLKP0100 Aleksandrów Kujawski ul. Parkowa 34 B, 87-700 Aleksandrów Kujawski</t>
  </si>
  <si>
    <t>Gmina Miasta Rypin</t>
  </si>
  <si>
    <t>Gmina Miasta Rypin
Gmina Rypin
Gmina Rogowo</t>
  </si>
  <si>
    <t>Uchwała Nr XXXI/197/2021 Rady Miasta Rypin z dnia 29 stycznia 2021 r. (Dz.U. Woj. Kujawsko-Pomorskiego z 2021 poz.644)</t>
  </si>
  <si>
    <t xml:space="preserve">PLKP0110 Oczyszczalnia ścieków w Rypinie, ul. Mleczarska 16, 87-500 Rypin </t>
  </si>
  <si>
    <t>Uchwała Nr XXIX/197/20 Rady Miejskiej w TUCHOLI z dnia 17 grudnia 2020 r. w sprawie wyznaczenia obszaru i granic aglomeracji Tuchola (Dz. Urz. Woj. Kuj-Pom. z dnia 5 stycznia 2021 r., poz. 65)</t>
  </si>
  <si>
    <t>PLKP0120, 
Oczyszczalnia Ścieków w Tucholi, 
ul. Świecka 96A 89-500 Tuchola</t>
  </si>
  <si>
    <t xml:space="preserve">Kruszwica </t>
  </si>
  <si>
    <t>Uchwała Nr XXV/286/2020 Rady Miejskiej w Kruszwicy z dnia 3 grudnia 2020 Dz. Urz. Woj. Kuj-Pom. 2020.6430</t>
  </si>
  <si>
    <t>PLKP0130 Spółka Wodno-Ściekowa w Kruszwicy Szarlej 18 88-150 Kruszwica</t>
  </si>
  <si>
    <t>Gmina Miasto Wąbrzeźno, Gmina Ryńsk, Gmina Dębowa Łąka, Gmina Książki, Gmina Płużnica</t>
  </si>
  <si>
    <t>Uchwała Nr XXV/171/21 Rady Miasta Wąbrzeźno z dnia 27 stycznia 2021 r. w sprawie wyznaczenia obszaru i granic aglomeracji Wąbrzeźno (Dz. Urz. Woj. Kuj-Pom. 2021.571).</t>
  </si>
  <si>
    <t>PLKP0140, Oczyszczalnia Wąbrzeźno, ul. Gen. Pruszyńskiego 52, 87 - 200 Wąbrzeźno</t>
  </si>
  <si>
    <t>Uchwała Nr XXXIII/286/20 Rady Miejskiej w Koronowie z dnia 23 grudnia 2020 r. w sprawie wyznaczenia obszaru i granic aglomeracji Koronowo (Dz. Urz. Woj. Kuj-Pom z dnia 4 stycznia 2021 r.)</t>
  </si>
  <si>
    <t>PLKP0160, Oczyszczalnia Koronowo, ul. Pomianowskiego 56, 86-010 Koronowo</t>
  </si>
  <si>
    <t>Uchwała Rady Miejskiej Ciechocinek nr XXVII/208/2020 z dnia 30 grudnia 2020 r., Dziennik Urzędowy Woj. Kujawsko -Pomorskiego poz 94 z dnia 05 stycznia 2021 r.</t>
  </si>
  <si>
    <t>Oczyszczalnia ścieków w Ciechocinku ul. Sportowa, 87-720 Ciechocinek,PLKP0170</t>
  </si>
  <si>
    <t>Gmina Miasto Chełmno, Gmina Chełmno - wieś Osnowo, Gmina Kijewo Królewskie - wieś Brzozowo</t>
  </si>
  <si>
    <t>Uchwała Nr XXIV/173/2020 z dn. 09.09.2020 r. w sprawie wyznaczenia obszaru i granic aglomeracji Chełmno (opublikowana w Dz. Urz. Woj. Kuj-Pom, 16.09.2020, poz. 4388)</t>
  </si>
  <si>
    <t>PLKP0180, Oczyszczalnia Ścieków Chełmno, ul. Nad Groblą 2 86-200 Chełmno; Oczyszczalnia Ścieków Napole, Napole, 86-253 Kijewo Królewskie, PLK0910N.</t>
  </si>
  <si>
    <t>Żnin, Gąsawa</t>
  </si>
  <si>
    <t>Uchwała Nr XXVIII/304/2020 Rady Miejskiej w Żninie z dnia 29 grudnia 2020 r. (Dz.U.Woj.Kuj-Pom. poz.362 z 2021 r.</t>
  </si>
  <si>
    <t>PLKP0190 Jaroszewo 1b</t>
  </si>
  <si>
    <t>Lipno gmina miejska</t>
  </si>
  <si>
    <t>Uchwała Rady Miejskiej w Lipnie Nr XXIII/173/2021 z 09 lutego 2021</t>
  </si>
  <si>
    <t>Oczyszczalnia ścieków w Lipnie ul. Wyszyńskiego 47 87-600 Lipno PLKP0200</t>
  </si>
  <si>
    <t>Uchwała nr XXII/224/20 Rady Miejskiej w Mogilnie z dnia 25 listopada 2020 r. w sprawie zmiany uchwały nr XI/122/19 Rady Miejskiej w Mogilnie z dnia 23 października 2019 r. w sprawie wyznaczenia obszaru i granic aglomeracji Mogilno (Dz. Urz. Woj.Kuj-Pom2020.5820)</t>
  </si>
  <si>
    <t>PLKP0210</t>
  </si>
  <si>
    <t>Gmina Miasto Golub-Dobrzyń</t>
  </si>
  <si>
    <t>Gmina Miasto Golub-Dobrzyń, Gmina Golub-Dobrzyń</t>
  </si>
  <si>
    <t xml:space="preserve">Uchwała Nr XXXV/169/2020 Rady Miasta GOLUBIA-DOBRZYNIA z dnia 27 listopada 2020 r. w sprawie wyznaczenia obszaru i granic aglomeracji Golub-Dobrzyń (Dz. Urz. Woj. Kuj-Pom z dnia 31 grudnia 2020 r. poz. 6858) </t>
  </si>
  <si>
    <t>PLKP0220 OCZYSZCZALNIA ŚCIEKÓW GOLUB-DOBRZYŃ LEŚNA 1</t>
  </si>
  <si>
    <t>21 grudnia 2020 r., XXVII/247/2020, Rada Miejska w Strzelnie, w sprawie wyznaczenia obszaru i granic aglomeracji Strzelno, Dziennik Urzędowy Woj. Kujawsko Pomorskiego poz. 6871 z dnia 31 grudnia 2020 r.</t>
  </si>
  <si>
    <t>PLKP0230</t>
  </si>
  <si>
    <t>Gniewkowo, Rojewo</t>
  </si>
  <si>
    <t xml:space="preserve">Uchwała Nr XXXII/205/2020 Rady Miejskiej w GNIEWKOWIE z dnia 17 grudnia 2020 r. (Dz. Urz. Woj. KUJAWSKO-POMORSKIEGO 2021 ROK, POZ. 62 z dnia 5 STYCZNIA 2021 r.) </t>
  </si>
  <si>
    <t>OCZYSZCZALNIA ŚCIEKÓW w GNIEWKOWIE ul. ZAJEZIERNA, PLKP0240</t>
  </si>
  <si>
    <t>Gmina Barcin, Gmina Pakość, Gmina Dąbrowa</t>
  </si>
  <si>
    <t>Uchwała Nr XII/122/2019 Rady Miejskiej w Barcinie z dnia 25 października 2019 r. w sprawie wyznaczenia obszaru i granic aglomeracji Barcin (Dz. Urz. WK-P z 2019 r., poz. 5941)</t>
  </si>
  <si>
    <t>PLKP0250, Sadłogoszcz, Sadłogoszcz 62, 88-192 Piechcin</t>
  </si>
  <si>
    <t xml:space="preserve">Uchwała Nr XXVI/236/2020 Rady Miejskiej w Sępólnie Krajeńskim z dnia 25 listopada 2020 r. w sprawie wyznaczenia obszaru i granic aglomeracji Sępólno Krajeńskie (Dz. Urz. Woj. Kuj-Pom z 2020 r., poz. 5794)
</t>
  </si>
  <si>
    <t>PLKP0270, Gminna Oczyszczalnia Ścieków, Sikorz, gmina Sępólno Krajeńskie nr ewid. działek 169/6; 171/1; 173/1 
PLKP0050, Zakład Wodociągów i Kanalizacji Sp. z o.o. w Świeciu, ul. Parkowa 3, 86-105 Świecie</t>
  </si>
  <si>
    <t>Uchwała Nr III/24/2018 Rady Gminy Warlubie z dnia 20 grudnia 2018 r. w sprawie wyznaczenia aglomeracji Warlubie (Dz.Urz. Woj. Kuj. -Pom. z dnia 9 stycznia 2019 r., poz. 358)</t>
  </si>
  <si>
    <t>PLKP0280 Oczyszczalnia Ścieków w Warlubiu ul. Komórska 14, 86-160 Warlubie</t>
  </si>
  <si>
    <t xml:space="preserve">Uchwała Nr XXVIII/188/20 Rady Miejskiej w Więcborku z dnia 22 grudnia 2020 r. w sprawie wyznaczenia aglomeracji Więcbork. (Dz. Urz. Woj. Kuj-Pom. 2020.6818
Ogłoszony: 29.12.2020). </t>
  </si>
  <si>
    <t>PLKP0290</t>
  </si>
  <si>
    <t>Uchwała nr XIX/147/20 Rady Miejskiej w Łabiszynie z dnia 2 grudnia 2020 r. w sprawie wyznaczenia obszaru i granic aglomeracji Łabiszyn (Dz. Urz. Woj. Kuj-Pom 2020.6405)</t>
  </si>
  <si>
    <t>Oczyszczalnia ścieków w Łabiszynie, PKLP0300, ul. Przemysłowa 7, 89-210 Łabiszyn</t>
  </si>
  <si>
    <t>Uchwała Nr XXVI/169/20 RM w Nowem z 21.12.20 r. Dz.Urz. Woj. Kuj-Pom z 28.12.20 r. poz. 6739</t>
  </si>
  <si>
    <t>PLKP0310 Oczyszczalnia Ścieków w Trylu, 86-170 Nowe, Tryl</t>
  </si>
  <si>
    <t>Uchwała z dnia 30 listopada 2020 r Nr XVIII/176/2020 Rady Gminy OSIĘCINY w sprawie wyznaczenia obszaru i granic aglomeracji Osięciny Dz. Urz. Woj. Kuj-Pom. 2020.6282</t>
  </si>
  <si>
    <t>PLKP0320</t>
  </si>
  <si>
    <t>Uchwała Nr XXVIII/222/2020 Rady Miejskiej w Kcyni z dnia 17 grudnia 2020 r. w sprawie wyznaczenia obszaru i granic aglomeracji Kcynia, Dziennik Urzędowy Woj. Kujawsko-Pomorskiego, Bydgoszcz, dnia 23 grudnia 2020 r. poz. 6655</t>
  </si>
  <si>
    <t>Oczyszczalnia ścieków w Kcyni
PLKP0330
ul. Młyńska Kcynia</t>
  </si>
  <si>
    <t>Uchwała nr XXVII/239/20 Rady Miejskiej w Szubinie z dnia 10 grudnia 2020 r. w sprawie wyznaczenia obszaru i granic Aglomeracji SZUBIN (Dz. Urz. Woj. Kuj. - Pom. z 18.12.2021 r., poz. 6537).</t>
  </si>
  <si>
    <t>Oczyszczalnia ścieków w Szubinie, adres: Szubin, ul. Powstańców Wlkp. 82, identyfikator: PLKP0350</t>
  </si>
  <si>
    <t>Uchwała Nr XXI/192/2020 Rady Miejskiej w Janikowie (Dz. Urz. WK-P z 08.01.2021 r., poz. 171)</t>
  </si>
  <si>
    <t>PLKP0360 – oczyszczalni – Soda Polska CIECH S.A. Zakład Produkcyjny JANIKOSODA w Janikowie (przez punkt zlewny pompowni P-4 przy ul. Wałowej w Janikowie)</t>
  </si>
  <si>
    <t>Uchwała nr XXII/193/2020 Rady Miejskiej Łasin z dnia 17 grudnia 2020 r. w sprawie wyznaczenia obszaru i granic aglomeracji Łasin Dziennik Urzędowy Woj. Kujawsko-Pomorskiego z dnia 23 grudnia 2020 r. poz. 6662)</t>
  </si>
  <si>
    <t xml:space="preserve">PLKP0380, Łasin, Łasin-Wybudowanie, 86-320 Łasin </t>
  </si>
  <si>
    <t>Uchwała Rady Gminy ZŁOTNIKI KUJAWSKIE Nr XXV/205/2020 z dnia 15.12.2020 r. (Dz. Urz. Woj. Kuj-Pom, Bydgoszcz dnia 17.12.2020 r., poz. 6512)</t>
  </si>
  <si>
    <t>PRUSZCZ</t>
  </si>
  <si>
    <t>Uchwała Nr XXVIII/237/20 Rady Gminy PRUSZCZ z dnia 26 listopada 2020 r. w sprawie wyznaczenia obszaru i granic aglomeracji Pruszcz (Dz.Urz.Woj. Kuj-Pom z 2020 poz.6131)</t>
  </si>
  <si>
    <t>PLKP0400, Oczyszczalnia Ścieków w Pruszczu, ul. Kościelna 11, 86-120 Pruszcz</t>
  </si>
  <si>
    <t>Uchwała nr XXII/178/20 Rady Miejskiej w Janowcu Wielkopolskim z dnia 21.12.2020 r. Dz. U. Woj. Kuj-Pom z 2020 r. poz. 6748</t>
  </si>
  <si>
    <t>Flantrowo, 88-430 Janowiec Wielkopolski, PLKP0410</t>
  </si>
  <si>
    <t>Uchwała nr XVIII/140/20
Rady Gminy Osie
z dnia 30 grudnia 2020
 w sprawie wyznaczenia obszaru i granic aglomeracji Osie (Dz. Urz. Woj. Kuj-Pom z dnia 8 stycznia 2021 r., poz. 241)</t>
  </si>
  <si>
    <t xml:space="preserve">PLKP0430, Gminna Oczyszczalnia Ścieków, 86-150 Osie, ul. Rynek 2 </t>
  </si>
  <si>
    <t>Uchwała nr XX/125/2020, 
Rady Gminy Świekatowo
z dnia 29 grudnia 2020 r. w sprawie wyznaczenia obszaru i granic aglomeracji Świekatowo, (Dz. Urz. Woj. Kuj-Pom z dnia 8 stycznia 2021, poz. 84)</t>
  </si>
  <si>
    <t>PLKP0440, Świekatowo ul. Żwirowa 11, 86-182</t>
  </si>
  <si>
    <t>Uchwała nr XXIII/162/2020 Rady Miejskiej w Kamieniu Krajeńskim z dnia 29 grudnia 2020 r. Dziennik Urzędowy Woj. Kujawsko-Pomorskiego z dnia 4 stycznia 2021 poz. 40</t>
  </si>
  <si>
    <t>PLKP0460</t>
  </si>
  <si>
    <t>Uchwała Nr XXIX/228/2020 Burmistrza Miasta i Gminy Mrocza z dnia 30 grudnia 2020 r. (Dz. Urz. Woj. Kuj-Pom z dnia 8 stycznia 2021 r. poz. 217)</t>
  </si>
  <si>
    <t>PLKP0470</t>
  </si>
  <si>
    <t>Jeżewo, Osie - Część</t>
  </si>
  <si>
    <t>Uchwała Nr XXVIII/221/2020 Rady Gminy JEŻEWO z dnia 19 listopada 2020 r. w sprawie wyznaczenia obszaru i granic aglomeracji Jeżewo (Dz. U.Woj.Kuj-Pom z dnia 7 grudnia 2020 r., poz. 6117)</t>
  </si>
  <si>
    <t xml:space="preserve"> PLKP0480 Jeżewo, ul. Łąkowa 2, 86-131 Jeżewo</t>
  </si>
  <si>
    <t>Uchwała Nr XXVIII/167/20 Rady Miejskiej Jabłonowa Pomorskiego z dnia 17 grudnia 2020 r. w sprawie wyznaczenia obszaru i granic aglomeracji Jabłonowa Pomorskiego (Dz. Urz. Woj. Kuj-Pom z dnia 22 grudnia 2020 r., poz.6594)"</t>
  </si>
  <si>
    <t>PLKP0490, Oczyszczalnia ścieków w Jabłonowie Pomorskim, ul. Wiejska 10, Jabłonowo Pomorskie</t>
  </si>
  <si>
    <t>Miasto Radziejów</t>
  </si>
  <si>
    <t>Gmina Miasto Radziejów i Gmina Radziejów</t>
  </si>
  <si>
    <t>Uchwała Nr XV/128/2020 Rady Miasta Radziejów z dnia 3 grudnia 2020 r. Dz. U. Woj. Kuj-Pom z 2020 r. poz. 6566</t>
  </si>
  <si>
    <t>PLKP0500</t>
  </si>
  <si>
    <t>Gmina Wielka Nieszawka</t>
  </si>
  <si>
    <t>Uchwała Nr XXVIII/144/2020 Rady Gminy Wielka Nieszawka z dnia 29 grudnia 2020 r. w sprawie wyznaczenia obszaru i granic aglomeracji Wielka Nieszawka (Dz.Urz. Woj. Kuj-Pom., z dnia 8 stycznia 2021 r., poz.202)</t>
  </si>
  <si>
    <t>Mała Nieszawka, ul. Toruńska 12, Mała Nieszawka PLKP0520</t>
  </si>
  <si>
    <t>Uchwała Nr XXV/208/2021 Rady Gminy OBROWO z dnia 19 MARCA 2021 r.</t>
  </si>
  <si>
    <t>PLKP0530 Oczyszczalnia Ścieków, Dobrzejewice 18a; Toruńskie Wodociągi Sp. z o.o. w Toruniu</t>
  </si>
  <si>
    <t>Uchwała nr XVII/147/20 Rady Gminy Śliwice z dnia 22 października 2020 r. w sprawie wyznaczenia obszaru i granic aglomeracji Śliwice (Dz. Urz. Woj. Kuj-Pom z dnia 29 października 2020 r.,poz. 5095)</t>
  </si>
  <si>
    <t xml:space="preserve"> PLKP0540, Śliwice, ul. Podleśna 1, 89-530 Śliwice</t>
  </si>
  <si>
    <t>Uchwała Sejmiku Woj. Kuj-Pom nr XXVI/127/2020 z dnia 30.11.2020 r., Dziennik Urzędowy Woj. Kuj-Pom Z2020 roku poz.6046</t>
  </si>
  <si>
    <t>Włocławek,PLKP0030</t>
  </si>
  <si>
    <t>Uchwała Nr XXV/354/20 
Rady Gminy LUBICZ 
z dnia 17 grudnia 2020 r. 
w sprawie wyznaczenia obszaru i granic aglomeracji Lubicz 
opublikowana w Dz. Urz. Woj. Kuj-Pom.2020.6774 z 29.12.2020 r.</t>
  </si>
  <si>
    <t>PLKP0560
Oczyszczalnia Ścieków w Lubiczu Górnym
ul. Promowa 1, 87-162 Lubicz Górny</t>
  </si>
  <si>
    <t>Uchwała nr XV/206/20 Rady Miejskiej w KOWALEWIE POMORSKIM z dnia 29 grudnia 2020 r. w sprawie wyznaczenia obszaru i granic aglomeracji Kowalewo Pomorskie</t>
  </si>
  <si>
    <t>PLKP0570 Kowalewo Pomorskie ul. Chopina 87-410 Kowalewo Pomorskie</t>
  </si>
  <si>
    <t>Uchwała Nr XXIV/197/20 Rady Gminy UNISŁAW z dnia 29 grudnia 2020 r. w sprawie wyznaczenia obszaru i granic aglomeracji Unisław. (Dz. Urz. Woj. Kuj-Pom., 4 stycznia 2021, poz. 35)</t>
  </si>
  <si>
    <t>PLKP0590, Oczyszczalnia Unisław, Raciniewo, działka nr 844/17</t>
  </si>
  <si>
    <t>Uchwała nr XXIV/153/2020 Rady Gminy Łysomice z dnia 26 listopada 2020 r. w sprawie wyznaczenia obszaru i granic aglomeracji Łysomice</t>
  </si>
  <si>
    <t>Oczyszczalną Ścieków "Centralna", PLKP0011, ul. Szosa Bydgoska 49, 87-100 Toruń</t>
  </si>
  <si>
    <t>Uchwała Nr XXII/215/20 z dnia 22.12.2020 r. Rady Gminy Nowa Wieś Wielka opublikowana w D.U. Woj. Kujawsko Pomorskiego dnia 15 stycznia 2021 r. Poz. 361</t>
  </si>
  <si>
    <t>PLKP5020</t>
  </si>
  <si>
    <t>Uchwała Nr XXV/195/2020 Rady Gminy ZŁAWIEŚ WIELKA z dnia 28.12.2020, Dz. U Woj. Kuj.- Pom. z dnia 31.12.2020 poz. 6896</t>
  </si>
  <si>
    <t xml:space="preserve">CENTRALNA OCZYSZCZALNIA ŚCIEKÓW w TORUNIU UL SZOSA BYDGOSKA 49 87-100 TORUŃ </t>
  </si>
  <si>
    <t>Uchwała Nr XXIV/161/2020 Rady Miejskiej w Skępem z dnia 24 listopada 2020 r. (Dz. Urz. Woj. Kuj.-Pom. z dnia 4 grudnia 2020 r., poz. 6055)</t>
  </si>
  <si>
    <t>PLKP0660 ,Skępe ul. Sportowa 27</t>
  </si>
  <si>
    <t>Uchwała Nr XXVI/205/2020 Rady Miejskiej w Brześciu Kujawskim z dnia 17.12.2020 r. w sprawie wyznaczenia obszaru i granic aglomeracji/ Dz.Urz.Woj. Kuj-Pom z dn. 60.12.2020 r. poz. 6832</t>
  </si>
  <si>
    <t>Uchwała Nr XVII/186/20 Rady Gminy Dragacz z 24 listopada 2020 roku w sprawie wyznaczenia obszaru i granic aglomeracji Dragacz (Dz. Urz. Woj. Kujawsko- Pomorskiego z dnia 27 listopada 2020 roku, poz. 5728.</t>
  </si>
  <si>
    <t>Gostycyn, Koronowo</t>
  </si>
  <si>
    <t xml:space="preserve">Uchwała nr XXIII/172/2020 z dnia 3 grudnia 2020 r. w sprawie aktualizacji obszaru i granic aglomeracji Gostycyn (Dz. Urz. Woj. Kuj-Pom z dnia 9 grudnia 2020 r., poz. 6291) </t>
  </si>
  <si>
    <t xml:space="preserve"> PLKP0120, TUCHOLA, ul. ŚWIECKA 96A, 89-500 TUCHOLA</t>
  </si>
  <si>
    <t>Lubraniec</t>
  </si>
  <si>
    <t>Uchwała Nr XIX/179/2020 z dn. 29.12.2020 r. Dz. U.Woj. K-P, poz. 428</t>
  </si>
  <si>
    <t>PLKP0700</t>
  </si>
  <si>
    <t>Uchwała nr XXIII/156/2020 Rady Gminy Rogowo z dnia 30 listopada 2020 r. w sprawie wyznaczenia obszaru i granic aglomeracji Gminy Rogowo (Dz. Urz. Woj. Kuj-Pom z 2020 r.poz.6180 z dn. 7 grudnia 2020 r.)</t>
  </si>
  <si>
    <t>PLKP0710</t>
  </si>
  <si>
    <t>Uchwała nr XXVI/180/2020 Rady Miasta Kowal z dn. 02.12.2020 r. (Dz.U. Kuj-Pom z 2020 r., poz 6321)</t>
  </si>
  <si>
    <t>PLKP0720, ul. Dobiegniewska 27, 87-820 Kowal</t>
  </si>
  <si>
    <t>Uchwała Nr XXV/163/2020 Rady Gminy SOŚNO z dnia 29 grudnia 2020 r. w sprawie wyznaczenia obszaru i granic aglomeracji Sośno (Dz. Urz. Woj. Kuj. Pom. z dnia 31 grudnia 2020 r., poz. 6898)</t>
  </si>
  <si>
    <t>PLKP0730 Oczyszczalnia Wąwelno, ul Koronowska 2, 89-413 Wąwelno</t>
  </si>
  <si>
    <t>Uchwała Nr XX/198/2020 Rady Gminy Waganiec z dnia 29 grudnia 2020 r.</t>
  </si>
  <si>
    <t>PLKP0740, Oczyszczalnia ścieków Wójtówka 17, 87-731 Waganiec</t>
  </si>
  <si>
    <t xml:space="preserve"> Uchwała Rady Gminy Łubianka nr XXIII/235/2020 z dn. 14.12.2020 r. (Dz.U.Woj. Kuj-Pom, 23.12.2020 r., poz. 6609)</t>
  </si>
  <si>
    <t>brak zbiorników bezodpływowych i przydomowych oczyszczalni ścieków na terenie aglomeracji</t>
  </si>
  <si>
    <t>Uchwała Nr XXI/135/2020 Rady Gminy ŚWIECIE NAD OSĄ z dnia 30 grudnia 2020 r. w sprawie wyznaczenia obszaru i granic aglomeracji Świecie nad Osą (Dz.Urz.Woj. Kuj-Pom. z dnia 4 stycznia 2021 roku, poz. 57)</t>
  </si>
  <si>
    <t>PLKP0780; ŚWIECIE NAD OSĄ; 86-341 ŚWIECIE NAD OSĄ; DZ. Nr 146/1, OBRĘB ŚWIECIE NAD OSĄ.</t>
  </si>
  <si>
    <t>Uchwała Rady Gminy Fbaianki Nr XIV/160/2020 z dn. 10.12.2020 r.</t>
  </si>
  <si>
    <t>PLKP0801, Oczyszczalnia ścieków w Fabiankach</t>
  </si>
  <si>
    <t>Uchwała Nr XI/83/2019 Rady Gminy LUBIEWO z dnia 26.09.2019 r. w sprawie wyznaczenia aglomeracji Lubiewo (Dz. Urz. Woj. Kuj-Pom z 1 października 2019 r., Poz.5105); Uchwała Nr XXVII/217/2020 Rady Gminy LUBIEWO z dnia 29 grudnia 2020 r. w sprawie aktualizacji aglomeracji Lubiewo (Dz. Urz. Woj. Kuj-Pom z dnia 7.01.2021 r. Poz.102.</t>
  </si>
  <si>
    <t>PLKP0810, Oczyszczalnia ścieków w Bysławiu, ul. Słoneczna 16 89-510 Bysław</t>
  </si>
  <si>
    <t>Uchwała Nr XXII/158/2020 Rady Miejskiej w CHODCZU z dnia 25 listopada 2020 r.
w sprawie wyznaczenia obszaru i granic aglomeracji Gminy Chodecz (Dz.U. Woj. Kuj-Pom. z 2020 r., poz. 5960).</t>
  </si>
  <si>
    <t>21 grudnia 2020 r., Uchwała Nr XX/161/2020 Rady Gminy Dąbrowa Biskupia, Dziennik Urzędowy Woj. Kujawsko - Pomorskiego z dnia 28 grudnia 2020r, poz. 6749)</t>
  </si>
  <si>
    <t>PLKP0850 Oczyszczalnia Dąbrowa Biskupia ul. Lipowa 10, dz.nr 54/6</t>
  </si>
  <si>
    <t xml:space="preserve">08.12.2020 r. Uchwała nr XX/124/20 Rady Gminy Papowo Bisk. Dz.Urz.Woj.Kuj.Pom.2020 poz.6441 </t>
  </si>
  <si>
    <t>Oczyszczalnia Zegartowice PLKP0870N Zegartowice 86-221 Papowo Biskupie</t>
  </si>
  <si>
    <t>Uchwała nr XXII/225/20 Rady Miejskiej w Mogilnie z dnia 25 listopada 2020 r. w sprawie wyznaczenia obszaru i granic aglomeracji Gębice (Dz. Urz. Woj. Kuj-Pom2020.5821)</t>
  </si>
  <si>
    <t>PLKP0880N</t>
  </si>
  <si>
    <t>Uchwała nr XXiV/177/2020 Rady Gniny Lniano z dnia 14 grudnia 2020 r. w sprawie wyznaczenia obszaru i granic aglomeracji Lniano (DZ.URZ.Woj.Kuj-Pom.2020.6545)</t>
  </si>
  <si>
    <t>PLKP0920N, Gminna Oczyszczalnia Ścieków Komunalnych w Lnianku</t>
  </si>
  <si>
    <t>Uchwała nr XXIX/631/2021 Rady Miejskiej w Nakle nad Notecią z dnia 28 stycznia 2021 r. w sprawie wyznaczenia obszaru i granic aglomeracji Potulice, Dz. Urz. Woj. Kuj-Pom. 2021.664</t>
  </si>
  <si>
    <t>Potulice, PLKP098ON, ul. Bydgoska 1</t>
  </si>
  <si>
    <t>Piotrków Kujawski</t>
  </si>
  <si>
    <t>XXII/121/2020 Dz. Urz. Woj. Kuj-Pom. 2020.6787 Ogłoszono 29.12.2020</t>
  </si>
  <si>
    <t>PLKP099ON</t>
  </si>
  <si>
    <t>Uchwała Nr XX/178/2020 Rady Gminy Czernikowo z dnia 30 listopada 2020 r. (Dz. U. Woj. Kuj-Pom, poz. 6107)</t>
  </si>
  <si>
    <t>PLKP1000N oczyszczalnia Czernikowo ul. Polna 1, 87-640 Czernikowo</t>
  </si>
  <si>
    <t>Uchwała nr XXVII/216/2020 Rady Gminy Dobre z dnia 3 grudnia 2020 r. w sprawie wyznaczenia obszaru i granic aglomeracji Dobre (Dz. U. Woj. Kuj-Pom z 2020 r. poz. 6295). Opublikowano 9 grudnia 2020 r.</t>
  </si>
  <si>
    <t>Gminna Oczyszczalnia Ścieków w Dobrem, PLKP1010N, ul. Szkolna 31</t>
  </si>
  <si>
    <t>Uchwała RM w Izbicy Kujawskiej Nr XXVII/244/2020 z dnia 29.12.2020 r. Dziennik Urzędowy Woj. Kujawsko-Pomorskiego 12.01.2021 r. Poz. 314</t>
  </si>
  <si>
    <t>Izbica Kujawska, PLKP1020N</t>
  </si>
  <si>
    <t xml:space="preserve">Uchwała Rady Gminy nr XXIV/134/2021 z dnia 26.02.2021 r. </t>
  </si>
  <si>
    <t>PLKP5010, Oczyszczalnia Lubin 38, 87-620 Kikół</t>
  </si>
  <si>
    <t>Uchwała nr XVIII/143/2020 Rady Gminy DRZYCIM
z dnia 10 listopada 2020 r. w sprawie wyznaczenia obszaru i granic aglomeracji Drzycim (Dz. Urz. Woj. Kuj-Pom z dnia 18 listopada 2020 r. poz. 5539)</t>
  </si>
  <si>
    <t>Uchwała Nr XX/205/20 Rady Gminy Cekcyn z dnia 21.12.2020 r. w sprawie wyznaczenia obszaru i granic aglomeracji Cekcyn (Dz. U. Woj. Kuj. Pom. z dnia 29.12. 2020 r., poz. 6801)</t>
  </si>
  <si>
    <t xml:space="preserve">PLKP 01120 oczyszczalnia ścieków w Tucholi, ul. Świecka 96a 89-500 Tuchola </t>
  </si>
  <si>
    <t>Uchwała nr XXV.247.2020 Rady Gminy Dąbrowa Chełmińska z dnia 30.12.2020r (Dz. Urz. Woj. Kuj-Pom, 2021, poz. 254)</t>
  </si>
  <si>
    <t>Oczyszczalnia ścieków FORDON ul. gen. T. Bora-Lomorowskiego 72, 85-950 Bydgoszcz PLKP0021</t>
  </si>
  <si>
    <t>Uchwała Nr XXXII/166/2020 Rady Gminy w KĘSOWIE z dnia 26 listopada 2020 r. w sprawie wyznaczenia obszaru i granic aglomeracji Kęsowo (Dz. Urz. Woj. Kuj-Pom z dnia 3 grudnia 2020 r., poz. 5985)</t>
  </si>
  <si>
    <t xml:space="preserve">PLKP0120 Przedsiębiorstwo Komunalne w Tucholi Sp.z.o.o. Oczyszczalnia ścieków w Tucholi ul. Świecka 96a, 89-500 Tuchola
</t>
  </si>
  <si>
    <t>Osielsko</t>
  </si>
  <si>
    <t>Osielsko, Dobrcz</t>
  </si>
  <si>
    <t>Uchwała Nr III/33/2021 Rady Gminy Osielsko z dnia 12 marca 2021r i Uchwała Nr XXXI/265/2021 Rady Gminy Dobrcz z dnia 23 marca 2021 r.,.</t>
  </si>
  <si>
    <t>PLKP0021, Oczyszczalnia Fordon, ul. Bora- Komorowskiego 74A 85-787 Bydgoszcz</t>
  </si>
  <si>
    <t xml:space="preserve">Uchwała nr XXIII/219/20
Rady Gminy Sicienko
z dnia 30 grudnia 2020 w sprawie wyznaczenia obszaru i granic aglomeracji Sicienko (Dz. Urz. Woj. Kuj-Pom poz.227 z dnia 2021-01-08) </t>
  </si>
  <si>
    <t>PLKP6030</t>
  </si>
  <si>
    <t>Uchwała Nr XXIV/216/20 Rady Miejskiej w SOLCU KUJAWSKIM z dnia 18 grudnia 2020 r.w sprawie wyznaczenia obszaru i granic aglomeracji Solec Kujawski (Dz.Urz.Woj. Kuj-Pom. z dnia 22 grudnia 2020 r.,poz.6598)</t>
  </si>
  <si>
    <t>PLKP0022, Kapuściska, ul. Toruńska 324a, 85-880 Bydgoszcz</t>
  </si>
  <si>
    <t>Biała Błota</t>
  </si>
  <si>
    <t>Uchwała Nr RGK.0007.46.2021 Rady Gminy BIAŁE BŁOTA z dnia 27 kwietnia 2021 r.; Dziennik Urzędowy Woj. Kujawsko-Pomorskiego 2021 r poz.2526.</t>
  </si>
  <si>
    <t>PLKP0022, 85-880 Bydgoszcz, ul. Toruńska 324 A; PLKP0021, 85-950 Bydgoszcz, Generała Tadeusza Bora-Komorowskiego 72</t>
  </si>
  <si>
    <t>Lublin, Głusk, Jastków, Konopnica, Niemce, Świdnik, Wólka</t>
  </si>
  <si>
    <t>Uchwała Nr 758/XXIII/2020 Rady Miasta Lublin z dn. 19.11.2020 r.</t>
  </si>
  <si>
    <t xml:space="preserve"> Gminy Lublin, Głusk, Jastków, Konopnica, Niemce, Świdnik i Wólka: Oczyszczalnia Ścieków Hajdów - PLLE0010 20-228 Lublin ul. Łagiewnicka 5; Gmina Głusk: Oczyszczalnia Ścieków w Bychawie - PLLE0240 23-100 Bychawa ul. Podzamcze 3; Oczyszczalnia Ścieków w Milejowie - PLLE0320 21-020 Milejów ul. Klarowska 23; Gmina Niemce: Oczyszczalnia ścieków Niemce - PLLE 0400, 21-025 Niemce ul. Przemysłowa 1;</t>
  </si>
  <si>
    <t>Miasto Zamość</t>
  </si>
  <si>
    <t>m. Zamość, gm. Zamość, gm. Łabunie, gm. Sitno</t>
  </si>
  <si>
    <t>Uchwała Rady Miasta Zamość Nr XXVII/439/2020 z dnia 29 grudnia 2020 r. (Dz. Urz. Woj. LUB. 2021.95)</t>
  </si>
  <si>
    <t>PLLE0020, Oczyszczalnia ścieków w Zamościu, Aleje 1-go Maja 16, 22-400 Zamość</t>
  </si>
  <si>
    <t>Miasto Chełm</t>
  </si>
  <si>
    <t>Miasto Chełm; Gmina Chełm</t>
  </si>
  <si>
    <t>Uchwała Nr XXXVII/307/20 Rady Miasta Chełm z dnia 30.12.2020 r. Dziennik Urzędowy Woj. Lubelskiego z dnia 4 stycznia 2021 r. poz. 33</t>
  </si>
  <si>
    <t>PLLE0030</t>
  </si>
  <si>
    <t>XIX/54/20 Rady Miasta Biała Podlaska z dn. 9.11.2020 r. (Dz.U.Woj. Lubelskiego z dn. 19 listopada 2020, poz.5591)</t>
  </si>
  <si>
    <t>PLLE0040</t>
  </si>
  <si>
    <t>m. Ryki</t>
  </si>
  <si>
    <t>m. Ryki, gm. Ryki</t>
  </si>
  <si>
    <t>Uchwała nr XLII/240/2021 Rady Miejskiej w Rykach z dnia 15 stycznia 2021 r. w sprawie wyznaczenia obszaru i granic aglomeracji Ryki; Dziennik Urzędowy Woj. LUBELSKIEGO Lublin, dnia21 stycznia 2021 r. Poz. 444</t>
  </si>
  <si>
    <t>PLLE0050</t>
  </si>
  <si>
    <t>Miasto Puławy oraz gminy: Końskowola, Żyrzyn, Puławy</t>
  </si>
  <si>
    <t>Uchwała nr XXVI/255/20 Rady Miasta Puławy z dnia 21 grudnia 2020 r. w sprawie wyznaczenia obszaru i granic aglomeracji Puławy; Dz. Urz. Woj. LUB. 2020.6974
Ogłoszony dnia 30.12.2020 r.</t>
  </si>
  <si>
    <t xml:space="preserve">PLLE0060 Oczyszczalnia ścieków w Puławach, ul. Komunalna 7, 24-100 Puławy </t>
  </si>
  <si>
    <t xml:space="preserve">Miasto Łuków </t>
  </si>
  <si>
    <t>Miasto Łuków</t>
  </si>
  <si>
    <t>31.08.2020 r., XXVII/210/2020 Rada Miasta Łuków Dz. Urz. Woj. Lubelskiego poz. 4428</t>
  </si>
  <si>
    <t xml:space="preserve">PLLE0070, ul. Prusa 14, 21-400 Łuków </t>
  </si>
  <si>
    <t>Gmina Miasto Lubartów</t>
  </si>
  <si>
    <t>Uchwała nr XXIX/208/2021 Rady Miasta Lubartów z dnia 30 marca 2021 r. w sprawie wyznaczenia obszaru i granic aglomeracji Lubartów na obszarze Miasta Lubartów (Dz. Urz. Woj. Lubel. z 2021 r. poz. 1770)</t>
  </si>
  <si>
    <t>PLLE0080 ul. Mucharskiego 64, 21-100 Lubartów</t>
  </si>
  <si>
    <t>Gmina Miejska Kraśnik, Gmina Wiejska Kraśnik</t>
  </si>
  <si>
    <t>Uchwała nr XXXII/249/2020 Rady Miasta Kraśnik z dn. 26 listopada 2020 r. w sprawie wyznaczenia obszaru i granic aglomeracji Kraśnik (Dz. U. Woj. Lubelskiego 2020 r., poz. 5968)</t>
  </si>
  <si>
    <t>PLLE0090</t>
  </si>
  <si>
    <t>Miasto Biłgoraj</t>
  </si>
  <si>
    <t>Miasto Biłgoraj; Gmina Biłgoraj</t>
  </si>
  <si>
    <t>DZ.URZ.Woj.LUB. 2020.6945 ogłoszony 29.12.2020.Uchwała Nr XXIV/252/2020 Rady Miasta Biłgoraju z dnia 21 grudnia 2020 r. w sprawie wyznaczenia aglomeracji Biłgoraj. DZ.URZ.Woj.LUB.2021.2139 ogłoszony 10.05.2021 Uchwala nr XXVI/272/2021 Rady Miasta Biłgoraju z dnia 29 kwietnia 2021 r. zmieniająca uchwałę w sprawie wyznaczenia aglomeracji Biłgoraj.</t>
  </si>
  <si>
    <t>PLLE0100 Biłgoraj, ul. Krzeszowska 21, 23-400 Biłgoraj</t>
  </si>
  <si>
    <t>Międzyrzec Podlaski - Miasto</t>
  </si>
  <si>
    <t>Uchwała Nr XXVII/248/20 Rady Miasta Międzyrzec Podlaski z dnia 29 grudnia 2020 r. w sprawie wyznaczenia obszaru i granic aglomeracji Gminy Miejskiej Międzyrzec Podlaski, Dziennik Urzędowy Woj. Lubelskiego z 2021 r. poz. 112</t>
  </si>
  <si>
    <t>PLLE0110</t>
  </si>
  <si>
    <t>Uchwała Nr XXIX/174/2021 Rady Miejskiej w Łęcznej z dnia 27 stycznia 2021 r. Dzienniki Urzędowe - rok 2021 poz. 636</t>
  </si>
  <si>
    <t>PLLE0120</t>
  </si>
  <si>
    <t>Dęblin, Stężyca</t>
  </si>
  <si>
    <t>Uchwała Nr XL/235/2020 Rady Miasta Dęblin z dnia 17 grudnia 2020 r. (Dz. Urząd. Woj. Lub. z 2020 roku poz. 6946)</t>
  </si>
  <si>
    <t>Oczyszczalnia Dęblin, PLLE0130. Adres oczyszczalni ścieków: 08-540 Stężyca, Nadwiślanka 70.</t>
  </si>
  <si>
    <t>Miasto Tomaszów Lubelski</t>
  </si>
  <si>
    <t>Miasto Tomaszów Lubelski część gminy Tomaszów Lubelski</t>
  </si>
  <si>
    <t>Uchwała Nr XXVII/285/2020 Rady Miasta Tomaszów Lubelski z dnia 30 grudnia 2020 r. w sprawie wyznaczania obszaru i granic aglomeracji Tomaszów Lubelski</t>
  </si>
  <si>
    <t>Oczyszczalnia Ścieków w Tomaszowie Lubelskim PLLE0140 ul. Petera 63, 22-600 Tomaszów Lubelski</t>
  </si>
  <si>
    <t>Uchwała Nr XXIV/185/2020 Rady Miejskiej w Opolu Lubelskim z dnia 29 października 2020 r.Dz. Urz. poz.5368 z dn. 09.11.2020 r.</t>
  </si>
  <si>
    <t>PLLE0150, Oczyszczalnia ścieków, Al. 600 LECIA 34, 24-300 Opole Lubelskie</t>
  </si>
  <si>
    <t>Krasnystaw Miasto</t>
  </si>
  <si>
    <t>Uchwała nr XXIV/182/2020 Rady Miasta Krasnystaw z dnia 30 grudnia 2020 r. w sprawie wyznaczenia aglomeracji Krasnystaw (Dz. Urz. Woj. Lub. z 2021 r. poz. 93)</t>
  </si>
  <si>
    <t>PLLE0160 - Miejska Oczyszczalnia Ścieków Komunalnych, ul. Zawieprze (bez numeru), 22-300 Krasnystaw</t>
  </si>
  <si>
    <t>Gmina Miejska Hrubieszów</t>
  </si>
  <si>
    <t>Uchwała Nr XXIX/236/2020 Rady Miejskiej w Hrubieszowie z dnia 20 grudnia 2020 r. w sprawie wyznaczania obszaru i granic aglomeracji Hrubieszów (Dz. Urz. Woj. Lubelskiego z 2021 r. poz. 184)</t>
  </si>
  <si>
    <t>Oczyszczalnia Ścieków w Hrubieszowie I_d PLLE0170, ul. Gródecka 116, 22-500</t>
  </si>
  <si>
    <t>Uchwała nr XXVI/228/20/2020 Rady Miejskiej w Janowie Lubelskim z dnia 11 grudnia 2020 r. w sprawie wyznaczenia aglomeracji Janów Lubelski. Dz. Urz. Woj. Lub. Poz. 6988</t>
  </si>
  <si>
    <t>Zakład Gospodarki Komunalnej, ul. Ulanowska 152, 23-300 Janów Lubelski, PLLE0180</t>
  </si>
  <si>
    <t>Gmina Miejska Włodawa</t>
  </si>
  <si>
    <t>2020-12-18
Uchwała Nr XXXV/161/20
Rady Miejskiej we Włodawie
Dz. U. Woj. Lubelskiego poz. 244</t>
  </si>
  <si>
    <t>PLLE0190, WŁODAWA, 22-200 WŁODAWA ul. GRANICZNA 7</t>
  </si>
  <si>
    <t>Radzyn Podlaski</t>
  </si>
  <si>
    <t>Uchwała nr XXII/136/2020 Rady Miasta Radzyń Podlaski z dnia 27.11.2020 r. Dz. U. Woj. Lubelskiego z dnia 16 grudnia 2020 r. poz. 6724</t>
  </si>
  <si>
    <t>PLLE020 Miejska Oczyszczalnia Ścieków ul. Kocka 25 21-300 Radzyń Podlaski</t>
  </si>
  <si>
    <t>Parczew, Siemień</t>
  </si>
  <si>
    <t>Uchwała Nr XXVIII/174/2020 Rady Miejskiej w Parczewie z dnia 30 listopada 2020 r. w sprawie wyznaczenia obszaru i granic aglomeracji Parczew, Dz. Urz. Woj. LUB. 2020.6079, http://eDziennik.lublin.uw.gov.pl/legalact/2020/6079/</t>
  </si>
  <si>
    <t>PLLE0230, Oczyszczalnia Ścieków w Parczewie, ul. Siemieńska 18, 21-200 Parczew</t>
  </si>
  <si>
    <t>Uchwała Rady Miejskiej Nr XXVII/203/2021 z dnia 24 marca 2021 r. (Dz.Urz.Woj. 2021. poz. 1905)</t>
  </si>
  <si>
    <t>PLLE0240</t>
  </si>
  <si>
    <t>Uchwała Nr XXV/191/2020 Rady Gminy Jastków (opub. w Dzienniku Urzędowym Woj. Lubelskiego z 9.12.2020 r. Poz. 6323)</t>
  </si>
  <si>
    <t>Ze względu na trwającą w 2021 r. modernizację oczyszczalni w Snopkowie PLLE0250 Snopków 101A, 21-002 Jastków i związany z tym brak możliwości przyjmowania ścieków dowożonych ścieki te były wywożone do oczyszczalni w Lublinie PLLE0010 Lublin-Hajdów ul. Łagiewnicka 5, 20-228 Lublin</t>
  </si>
  <si>
    <t>Uchwała Nr XIX/132/20 Rady Miasta Terespol z dnia 10.09.2020 r., Dziennik Urzędowy Woj. Lubelskiego z 18 .09.2020 r., poz.4622</t>
  </si>
  <si>
    <t>PLEE0260</t>
  </si>
  <si>
    <t xml:space="preserve"> Terespol</t>
  </si>
  <si>
    <t>Gmina Terespol, Gmina Zalesie</t>
  </si>
  <si>
    <t>Uchwała Rady Gminy Terespol nr XIV/156/21 z dnia 29 czerwca 2021 r. w sprawie wyznaczenia obszaru i granic Aglomeracji Terespol-Koroszczyn (Dz. Urz. Woj. Lub. z 2021 r. poz. 3025)</t>
  </si>
  <si>
    <t>PLLE0290</t>
  </si>
  <si>
    <t>Gmina Bełżyce (w tym miasto Bełżyce i miejscowość Krężnica Okrągła)</t>
  </si>
  <si>
    <t>Uchwała nr XXX/289/2020 Rady Miejskiej w Bełżycach z dnia 30 września 2020 r. w sprawie wyznaczenia obszaru i granic aglomeracji Gminy Bełżyce, Dz. Urz. Woj. Lubelskiego z 2020 r. poz. 4985</t>
  </si>
  <si>
    <t>Oczyszczalnia ścieków w Bełżycach, PLLE0300, ul. Lubelska 173, 24-200 Bełżyce</t>
  </si>
  <si>
    <t>Uchwała nr XIX/159/20 Rady Miejskiej w Zwierzyńcu z dnia 13 sierpnia 2020 r. w sprawie wyznaczenia aglomeracji Zwierzyniec. Dz. Urz. Woj. LUB. 2020.4368
Ogłoszony: 02.09.2020</t>
  </si>
  <si>
    <t>Zwierzyniec, PLLE0310, ul. Dębowa 16a, 22-470 Zwierzyniec</t>
  </si>
  <si>
    <t>Uchwała nr XXVII/166/20 Rady Gminy Milejów z dnia 30 grudnia 2020 r. w sprawie wyznaczenia obszaru i granic aglomeracji Milejów (Dz. Urz. Woj. Lub. z 2021 r. poz. 24)</t>
  </si>
  <si>
    <t xml:space="preserve">PLLE0320 Mechaniczno-Biologiczna Oczyszczalnia Ścieków w Milejowie ul. Klarowska 23, 21-020 Milejów </t>
  </si>
  <si>
    <t xml:space="preserve">Uchwala Nr XVI/220/2020 Rady Miejskiej w Szczebrzeszynie z dnia 23.12.2020 r. Dz. U. Woj. Lub. Poz. 398 z dnia 19.01.201 r. </t>
  </si>
  <si>
    <t>Szczebrzeszyn, PLLE033, ul. Nadrzeczna 26, 22-460 Szczebrzeszyn</t>
  </si>
  <si>
    <t>Miasto Rejowiec Fabryczny</t>
  </si>
  <si>
    <t>Uchwała Rady Miasta Rejowiec Fabryczny nr XXIX/149/20 z dn. 09.12.2020 r.</t>
  </si>
  <si>
    <t>PLLE0340</t>
  </si>
  <si>
    <t xml:space="preserve">Uchwała Nr XXIX/201/20 Rady Miejskiej w Nałęczowie z dnia 18 grudnia 2020 r. (Dz. Urz. Woj. Lub. z dnia 21 grudnia 2020 poz. 6872) </t>
  </si>
  <si>
    <t>PLLE0370, ul. Wiercieńskiego 43b, 24-150 Nałęczów</t>
  </si>
  <si>
    <t xml:space="preserve"> Uchwała z dn. 22 grudnia 2020 r. XXI/212/2020 Rady Gminy Niemce, Dziennik Urzędowy Woj. Lubelskiego 2020.7016</t>
  </si>
  <si>
    <t>PLLE0400 Oczyszczalnia ścieków w Niemcach ul. Przemysłowa 1, 21-025 Niemce</t>
  </si>
  <si>
    <t>Uchwała Nr XXII/142/2020 Rady Gminy Werbkowice (Dz.Urz. Woj. Lub. z 2020 r. Poz. 5869)</t>
  </si>
  <si>
    <t xml:space="preserve">Werbkowice, PLLE0410, Komunalny Zakład Oczyszczania </t>
  </si>
  <si>
    <t>Stoczek Łukowski</t>
  </si>
  <si>
    <t>Uchwała Nr XXIII/142/2020 Rady Miasta Stoczek Łukowski z dnia 15.12.2020 r. (Dziennik Urzędowy Woj. Lubelskiego z dnia 16 grudnia 2020 r., poz. 6761)</t>
  </si>
  <si>
    <t>PLLE0430</t>
  </si>
  <si>
    <t>Horodło</t>
  </si>
  <si>
    <t>19.11.2020 r., Nr XV/105/20, Rada Gminy Horodło, Dziennik Urzędowy Woj. Lubelskiego (poz. 6609, 2020 r.)</t>
  </si>
  <si>
    <t>PLL0440, Strzyżów, 22-525 Strzyżów ul. Herbowa 3</t>
  </si>
  <si>
    <t xml:space="preserve">Uchwała nr XXVII/148/20 Rady Gminy Niedrzwica Duża z dnia 29 grudnia 2020 r. w sprawie wyznaczenia obszaru i granicy Aglomeracji Niedrzwica Duża (Dz. U. Woj. Lubels. z 2021 poz.92) </t>
  </si>
  <si>
    <t>Niedrzwica, PLLE0450, ul. Górki 43A, 24-220 Niedrzwica Duża</t>
  </si>
  <si>
    <t>Uchwała Nr XXX/203/2020 Rady Miejskiej w Tarnogrodzie z dnia 22 grudnia 2020 r. w sprawie wyznaczenia aglomeracji Tarnogród, Dz.U.Woj. Lubelskiego z dn. 28.12.2020 r. poz. 6929.</t>
  </si>
  <si>
    <t>26.01.2021, XXII/169/2021, Rada Gminy Wisznice, Dz. Urz. Woj. Lubelskiego z dnia 29.01.2021, poz. 548</t>
  </si>
  <si>
    <t>PLLE0480</t>
  </si>
  <si>
    <t>Uchwała Nr XXIV/165/20 Rady Miejskiej w Kazimierzu Dolnym z dnia 30 grudnia 2020 r. ogłoszona w Dzienniku Urzędowym Woj. Lubelskiego 11 stycznia 2021 r. poz. 192</t>
  </si>
  <si>
    <t>PLEE0490</t>
  </si>
  <si>
    <t>Uchwała Nr 0007.XVII.122.2020 Rady Miejskiej w Kocku z dnia 29 grudnia 2020 r.</t>
  </si>
  <si>
    <t>Oczyszczalnia ścieków Kock, PLLE0 520, 21-150 Kock, ul. B. Joselewicza 87A</t>
  </si>
  <si>
    <t>Bełżec</t>
  </si>
  <si>
    <t xml:space="preserve">Uchwała Nr XXII/145/2020 Rady Gminy BEŁŻEC z dnia 29 grudnia 2020 r. (Dz. Urz. Woj. Lub. z 2021 r., poz. 90) </t>
  </si>
  <si>
    <t>PLLE0540</t>
  </si>
  <si>
    <t>Data: 21.12.2020, Numer: XX/126/20, Organ: Rada Miejska w Ostrowie Lubelskim, Nazwa: w sprawie wyznaczenia obszaru i granic aglomeracji Ostrów Lubelski, Publikator: LUW (Dz. U. z dn. 28.12.2020, poz. 6922)</t>
  </si>
  <si>
    <t>PLLE0550</t>
  </si>
  <si>
    <t>Uchwała Nr XXIX/212/21 Rady Gminy Adamów z dnia 30 marca 2021 r. w sprawie wyznaczenia obszaru i granic Aglomeracji Adamów; http://eDziennik.lublin.uw.gov.pl/WDU_L/2021/1539/akt.pdf</t>
  </si>
  <si>
    <t>PLLE0560; Oczyszczalnia ścieków w Adamowie; ul. Trzaskowskiego 25, 21-412 Adamów</t>
  </si>
  <si>
    <t>Uchwała nr XVIII/158/2020 Rady Miejskiej w Krasnobrodzie z dnia 27 października 2020 r. w sprawie wyznaczenia i zmiany granic aglomeracji Krasnobród (Dz. Urz. Woj. Lub. z 2020 r. poz. 5477)</t>
  </si>
  <si>
    <t>PLLE 05770, Oczyszczalnia ścieków w Hutkach Hutki, 22-44 Krasnobród</t>
  </si>
  <si>
    <t>Uchwała Nr XXI/198/21 Rady Gminy Janów Podlaski z dnia 15 lipca 2021 r. w sprawie obszar i granic aglomeracji Janów Podlaski (Dz. Urz. Woj. Lubel. z 2021 r., poz 3345)</t>
  </si>
  <si>
    <t>Oczyszczalnia ścieków w Serpelicach, 08-220 Sarnaki, powiat łosicki, Woj. mazowieckie</t>
  </si>
  <si>
    <t>Uchwała Rady Gminy Kurów Nr XIX/197/2020 z dnia 30 grudnia 2020 r. w sprawie wyznaczenia obszaru i granic aglomeracji Kurów (Dz.Urz. Woj. Lubel. z 2021 r., poz.38)</t>
  </si>
  <si>
    <t>PLLE0600</t>
  </si>
  <si>
    <t>Uchwała Nr XXVII/201/20 Rady Miejskiej Annopol z dnia 30.11.2020 r. Dziennik Urzędowy Woj. Lubelskiego poz. 6362 z dnia 9 grudnia 2020 r.</t>
  </si>
  <si>
    <t>Oczyszczalnia ścieków w Annopolu ul. Świeciechowska,Id oczyszczalni PLLE0610</t>
  </si>
  <si>
    <t>XXVIII/248/2020 Rady Miejskiej w Piaskach z dnia 30 grudnia 2020 r. Dz. Urz. Woj. LUB. 2021.384</t>
  </si>
  <si>
    <t>PLLE0630</t>
  </si>
  <si>
    <t xml:space="preserve">Uchwała Nr XXIII/163/20 Rady Miejskiej WE FRAMPOLU z dnia 30 grudnia 2020 r. w sprawie wyznaczenia aglomeracji Frampol, Dz. Urz. Woj. Lub. Poz. 250 
</t>
  </si>
  <si>
    <t>Uchwała Nr XVII/135/2020 Rady Gminy TRAWNIKI z dnia 30 listopada 2020 r. (Dz. Urz. Woj. Lubelskiego 2020, poz 6361)</t>
  </si>
  <si>
    <t>TRAWNIKI, TRAWNIKI-KOLONIA 48B, 21-044 TRAWNIKI</t>
  </si>
  <si>
    <t>Uchwała Nr XXXII/185/2021 Rady Gminy Michów z dnia 14.09.2021 w sprawie wyznaczenia obszaru i granic Aglomeracji Michów (Dz. Urz. Woj. Lub. z 2021 r. poz. 3867)</t>
  </si>
  <si>
    <t xml:space="preserve">PLLE0670, ul. Tysiąclecia 21, 21-140 Michów </t>
  </si>
  <si>
    <t>Uchwała Nr XXI/155/2020 Rady Miejskiej w TYSZOWCACH z dnia 8 grudnia 2020 r. w sprawie wyznaczenia obszaru i granicy aglomeracji Tyszowce
(Dz. Urz. Woj. Lubelskiego z 2020 r., poz. 6738)</t>
  </si>
  <si>
    <t>Tyszowce, PLLE0680, Tyszowce ul. Jaśminowa 33</t>
  </si>
  <si>
    <t xml:space="preserve">Uchwała nr XXXVI/250/21 Rady Gminy Puchaczów z dnia 25 sierpnia 2021 r. w sprawie wyznaczenia obszaru i granic aglomeracji Puchaczów (Dz. Urz. Woj. Lub. z dnia 30.8.2021 r., poz 3615). </t>
  </si>
  <si>
    <t>PLLE0690, Puchaczów, ul. Skoczylasa 83A, 21-013 Puchaczów</t>
  </si>
  <si>
    <t>Uchwała Nr XIX/135/2020 Rady Miejskiej w Rejowcu z dnia 30 grudnia 2020, Dz. Urz. Woj. LUB. 2021.252 z dnia 12.01.2021</t>
  </si>
  <si>
    <t>Uchwała nr XXII/148/20 z dnia 29 grudnia 2020 r. w sprawie wyznaczenia aglomeracji Niedźwiada DUWL z dnia 12 stycznia 2021 r. poz. 228</t>
  </si>
  <si>
    <t>PLLE0710</t>
  </si>
  <si>
    <t>Uchwała Rady Gminy Garbów nr XVIII/107/20 z dnia 27 listopada 2020 r. w sprawie zmiany uchwały o wyznaczeniu obszaru i granic aglomeracji Garbów</t>
  </si>
  <si>
    <t>Punkt Zlewny Nieczystości Ciekłych MPWiK Sp. Z.o. w Lublinie ul. Azaliowa 6 20-204 Lublin; Zakład Usług Komunalnych w Kurowie ul. Głowackiego 43 24-170 Kurów; Drimagine Sp. z o.o. Zagrody 21-080 Garbów</t>
  </si>
  <si>
    <t>Uchwała Nr XXI/122/2020 Rady Miejskiej w Lubyczy Królewskiej z dnia 2 grudnia 2020 r. w sprawie wyznaczenia obszarów i granic aglomeracji Lubycza Królewska (Dz. Urz. Woj. Lub. z 2020 r. poz. 6740)</t>
  </si>
  <si>
    <t>Mechaniczno-biologiczna oczyszczalnia ścieków w Lubyczy Królewskiej zlokalizowana w miejscowości Lubycza Królewska na działce nr 392/2. I_d oczyszczalni: PLLE0730</t>
  </si>
  <si>
    <t>Uchwała nr XX/137/2020 Rady Gminy Piszczac z dnia 29 grudnia 2020 r. (Dz. Urz. Woj. Lubelskiego z 2021 r., poz. 159)</t>
  </si>
  <si>
    <t>PLLE0750, EKO-NOWA SP. z O. O. - O. Ś. Piszczac, 21-530 Piszczac, dz. nr 1515</t>
  </si>
  <si>
    <t>23.11.2020 r. Nr XX/138/20 Rada Gminy Wąwolnica Dz. Urz. Woj. Lub poz. 6823 z 17.12.2020 r.</t>
  </si>
  <si>
    <t>PLLE077 Wąwolnica ul. Zamkowa 5, 24-160 Wąwolnica</t>
  </si>
  <si>
    <t>Trzebieszów</t>
  </si>
  <si>
    <t>Dziennik Urzędowy Woj. Lubelskiego. Lublin, dnia 11 grudnia 2020 roku, Poz. 6453, Uchwała Nr XXVIII/170/2020 Rady Gminy TRZEBIESZÓW z dnia 26 listopada 2020 roku w sprawie wyznaczenia obszaru i granic aglomeracji Płudy</t>
  </si>
  <si>
    <t>PLLE0780 Płudy 21A, 21-404 Trzebieszów</t>
  </si>
  <si>
    <t>Uchwała Nr XXIII/187/2020 Rady Miejskiej w Józefowie z dnia 17 grudnia 2020 w sprawie wyznaczenia aglomeracji Józefów (Dz. Urz. Woj. Lub.2020 poz. 6827)</t>
  </si>
  <si>
    <t>PLLE0800 ul. Romanowskiego 25, 23-460 Józefów</t>
  </si>
  <si>
    <t>Potok Górny</t>
  </si>
  <si>
    <t>Uchwała Nr XXIV/160/2020 Rady Gminy Potok Górny z dnia 5 listopada 2020 r. w sprawie wyznaczenia aglomeracji Lipiny Dolne (Dziennik Urzędowy Woj. Lubelskiego z 2020 poz. 5576)</t>
  </si>
  <si>
    <t>Uchwała nr XXIII/139/20 z dnia 27.11.2020 Rady Gminy Tereszpol, w sprawie wyznaczenia aglomeracji Tereszpol ,Dz. Urz. Woj. Lub.z dnia 11.12.2020, poz. 6466</t>
  </si>
  <si>
    <t>PLLE082N- Zakład Gospodarki Komunalnej, ul. Szkolna 44, 23-407 Tereszpol, bez osadów z ind. oczyszcz. ścieków</t>
  </si>
  <si>
    <t>Uchwała Nr XXII-127/2020 Rady Gminy Wierzbica z dnia 29 grudnia 2020 r w sprawie wyznaczenia obszaru i granic aglomeracji Wierzbica (Dz. Urz. Woj. Lubelskiego z 2021 r. poz 126)</t>
  </si>
  <si>
    <t>PLLE0840N, Wierzbica, Busówno-Kolonia</t>
  </si>
  <si>
    <t>7 grudnia 2020 r Rada Gminy Czemierniki Uchwała nr XXV/135/2020 w sprawie wyznaczenia obszaru i granic aglomeracji Czemierniki. Dz. Urzędowy Woj. Lub z 2020 r. poz. 6536</t>
  </si>
  <si>
    <t>PLLE0200</t>
  </si>
  <si>
    <t>Uchwała nr XXIV/132/2020 Rady Gminy Wohyń z dnia 30.11.2020 r. (Dz.U.WL z 8.12.2020 r. poz. 6266)</t>
  </si>
  <si>
    <t>Oczyszczalnia Wohyń, PLLE0930N, 21-310 Wohyń,</t>
  </si>
  <si>
    <t>TARNAWATKA</t>
  </si>
  <si>
    <t xml:space="preserve">Uchwała nr XIX/135/2021 Rady Gminy Tarnawatka z dnia 26 MARCA 2021, DZUWL poz. 1821 z 13 kwietnia 2021, RLM=2014 </t>
  </si>
  <si>
    <t>PLLE0941N</t>
  </si>
  <si>
    <t>Dziennik Urzędowy Woj. Lubelskiego z dnia 16 grudnia 2020 r., poz. 6737</t>
  </si>
  <si>
    <t>Urszulin PLLEO950N, ul. Pocztowa 11, 22-234 Urszulin</t>
  </si>
  <si>
    <t xml:space="preserve"> Stoczek Łukowski</t>
  </si>
  <si>
    <t>Gmina Stoczek Łukowski</t>
  </si>
  <si>
    <t>Uchwała Rady Gminy Stoczek Łukowski z dnia 27.11.2020 r. Nr XXIII/158/20, Dz.U. z 2020 r. Poz. 6732</t>
  </si>
  <si>
    <t>PLLE 096N</t>
  </si>
  <si>
    <t>Uchwała nr XXVII/139/2020 Rady Gminy Karczmiska z dnia 29 grudnia 2020 r. Dz. Urz. Woj. Lubelskiego z 2021 r., poz. 29</t>
  </si>
  <si>
    <t>Karczmiska, PLLE0970N, Karczmiska Pierwsze, ul. Nadrzeczna 179, 24-310 Karczmiska</t>
  </si>
  <si>
    <t>Uchwała Nr XXVII/190/20 Rady Gminy Włodawa z dn. 7 grudnia 2020 r. (Dz. Urz. Woj. Lubelskiego z 2020 r., poz. 6727).</t>
  </si>
  <si>
    <t>PLLE0190; Miejska oczyszczalnia ścieków we Włodawie, Włodawa, ul. Graniczna</t>
  </si>
  <si>
    <t>Uchwała Rady Gminy Biszcza nr XI/81/2019 z dnia 31.10.2019 w sprawie wyznaczenia obszaru i granic aglomeracji Biszcza, Dziennik Urzędowy Woj. Lubelskiego poz. 515 z dnia 16 stycznia 2020 r.</t>
  </si>
  <si>
    <t>ID PLLE0100 Miejska Oczyszczalnia Ścieków PGK Sp. z o.o. ul. Krzeszowska 21, 23-400 Biłgoraj</t>
  </si>
  <si>
    <t>Uchwała Nr XXX/204/2020 Rady Miejskiej w Tarnogrodzie z dnia 22 grudnia 2020 r. w sprawie wyznaczenia aglomeracji Różaniec Pierwszy, Dz.U.Woj. Lubelskiego z dn. 28.12.2020 poz. 6930</t>
  </si>
  <si>
    <t>Dz. Urz. Woj. Lubelskiego z dnia 7 października 2020 r. Poz. 4874; (Uchwała nr XXIV /164/20 Rady Miejskiej w Urzędowie z dnia 24.09.20 r.)</t>
  </si>
  <si>
    <t>PLEE0090 KPWiK ul. Graniczna 3A Kraśnik; PLLE0010 Lublin-Hajdów, MPWiK w Lublinie Punkt zlewny ul. Azaliowa 6 Lublin;</t>
  </si>
  <si>
    <t>Uchwała RG Firlej z dnia 12.02.2021 r. nr XXVIII/144/2021 D. U. Woj. Lubelskiego 2021 poz. 888</t>
  </si>
  <si>
    <t>PLLE1110N, bez nazwy, 
Serock 309, 21-136 Firlej</t>
  </si>
  <si>
    <t>Uchwała Nr XXV/123/2020 Rady Gminy Jeziorzany z dnia 30 grudnia 2020 r. Dz. Urz. Woj. Lubelskiego z 2020 poz. 7038</t>
  </si>
  <si>
    <t>PLLE1120N, Jeziorzany</t>
  </si>
  <si>
    <t>Uchwała Nr XXII/153/20 Rady Gminy Konstantynów z dnia 16 grudnia 2020 roku w sprawie wyznaczenia obszaru i granic aglomeracji Konstantynów (Dz. Urz. Woj. Lubelskiego z dnia 17.12.2020 r., poz. 6803)</t>
  </si>
  <si>
    <t>PLLE1200N, Gminna Oczyszczalnia Ścieków w Konstantynowie, 21-543 Konstantynów</t>
  </si>
  <si>
    <t>Uchwała Nr XVIII/111.20 Rady Gminy Obsza w sprawie wyznaczenia aglomeracji Obsza, Dziennik Urzędowy Woj. Lubelskiego z 2022 r. poz. 5097</t>
  </si>
  <si>
    <t>Uchwała nr XXV/150/2020 Rady Gminy Wola Uhruska z dnia 29 grudnia 2020 r. w sprawie wyznaczenia obszaru i granic aglomeracji, opublikowany pod adresem:
http://eDziennik.lublin.uw.gov.pl/WDU_L/2021/39/akt.pdf</t>
  </si>
  <si>
    <t>Bytyń, PLLE1220N 
Bytyń 170, 22-230 Wola Uhruska (dz. Nr 476 obręb 0001 Bytyń, gm. Wola Uhruska)</t>
  </si>
  <si>
    <t>Zakrzówek</t>
  </si>
  <si>
    <t>Uchwała Nr XXIV/159/2020 Rady Gminy Zakrzówek z dnia 10 listopada 2020 r. w sprawie wyznaczenia aglomeracji Bystrzyca (Dz. Urz. Woj. Lubelskiego z 2020 r. poz. 5722)</t>
  </si>
  <si>
    <t>Oczyszczalnia ścieków w Bystrzycy; dz. nr ewid. 753, nr identyfikacyjny: PLLE1250N</t>
  </si>
  <si>
    <t>Uścimów</t>
  </si>
  <si>
    <t>Uchwała Nr XXVII/164/2021 Rady Gminy Uścimów z dnia 29.03.2021 r. (Dz. Urz. Woj. Lub. z 2021 r. poz. 1751)</t>
  </si>
  <si>
    <t>Gminna Oczyszczalnia Ścieków w Starym Uścimowie, 21-109 Stary Uścimów</t>
  </si>
  <si>
    <t>Uchwała nr XIII/76/20 Rady Gminy Łukowa z dnia 12 lutego 2020 r. w sprawie wyznaczenia aglomeracji Łukowa. https://eDziennik.lublin.uw.gov.pl/legalact/2020/1534/</t>
  </si>
  <si>
    <t>m. Łódź, m. Pabianice, m. Konstantynów Łódzki, gm. Ksawerów</t>
  </si>
  <si>
    <t>Uchwała Nr XXXIV/1131/20 Rady Miejskiej w Łodzi z dn. 24 grudnia 2020 r. (Dziennik Urzędowy Woj. Łódzkiego poz. 7240)</t>
  </si>
  <si>
    <t xml:space="preserve">PLLO0010 GOŚ ŁAM, ul. Sanitariuszek 70/72, 93-469 Łódź </t>
  </si>
  <si>
    <t>Uchwała Nr XXX/422/20 Rady Miasta PIOTRKOWA TRYBUNALSKIEGO z dnia 2 grudnia 2020 r. - Dziennik Urzędowy Woj. Łódzkiego dnia 16 grudnia 2020 r. Poz. 7002</t>
  </si>
  <si>
    <t>PLLO0020</t>
  </si>
  <si>
    <t>Miasto Kutno</t>
  </si>
  <si>
    <t>Miasto Kutno Gmina Kutno</t>
  </si>
  <si>
    <t>Uchwała nr XXXII/291/20 Rady Miasta Kutno z dnia 22 grudnia 2020 r. w sprawie wyznaczenia aglomeracji Kutno (Dz.Urz. Woj. Łódzkiego z 2021 r. poz. 735)</t>
  </si>
  <si>
    <t>PLLO0030</t>
  </si>
  <si>
    <t>Gmina Miasto Tomaszów Mazowiecki</t>
  </si>
  <si>
    <t>Gmina Miasto Tomaszów Mazowiecki, 
Gmina Tomaszów Mazowiecki</t>
  </si>
  <si>
    <t>Uchwała nr XIX/150/2019 Rady Miejskiej Tomaszowa Mazowieckiego z dnia 31 października 2019 r. w sprawie wyznaczenia aglomeracji Tomaszów Mazowiecki (Dz. Urz. Woj. ŁÓDZ. 2019.7208)</t>
  </si>
  <si>
    <t>PLLO0040, Oczyszczalnia Ścieków w Tomaszowie Mazowieckim, 97-200 Tomaszów Mazowiecki ul. Henrykowska 2/4</t>
  </si>
  <si>
    <t>Miasto Łowicz</t>
  </si>
  <si>
    <t>Łowicz, Nieborów</t>
  </si>
  <si>
    <t>Nr XXXIII/289/2021 Rady Miejskiej w Łowiczu z dnia 25 marca 2021 r.</t>
  </si>
  <si>
    <t>PLLO0050 Miejska Oczyszczalnia Ścieków w Łowiczu</t>
  </si>
  <si>
    <t>Gmina Miasta Radomska</t>
  </si>
  <si>
    <t>Gmina Miasta Radomska,
Gmina Wiejska Radomska.</t>
  </si>
  <si>
    <t xml:space="preserve">XLI/421/21 Rady Miejskiej w Radomsku z dnia 17 grudnia 2021 r. </t>
  </si>
  <si>
    <t>PLLO0060</t>
  </si>
  <si>
    <t>Bełchatów, gm. Miejska; Bełchatów, gm. Wiejska;</t>
  </si>
  <si>
    <t>XXIX/214/20 Rady Miejskiej w Bełchatowie z dnia 17 grudnia 2020</t>
  </si>
  <si>
    <t>Bełchatów
PLLO0070
97-400 Bełchatów, ul. Piotrkowska 110</t>
  </si>
  <si>
    <t>Gmina Miasto Sieradz</t>
  </si>
  <si>
    <t>Gmina Miasto Sieradz
Gmina Sieradz</t>
  </si>
  <si>
    <t>Informacja w kolumnie nr 162 „Uwagi”</t>
  </si>
  <si>
    <t>Oczyszczalnia ścieków w Dzigorzewie,
MPWiK Sp. z o.o. 
PLLO0080</t>
  </si>
  <si>
    <t>Miasto Zduńska Wola</t>
  </si>
  <si>
    <t xml:space="preserve">Miasto Zduńska Wola, Gmina Zduńska Wola </t>
  </si>
  <si>
    <t>Uchwała Rady Miasta nr XXiX/513/20 z 18 grudnia 2020 r. Dziennik Urzędowy Woj. Łódzkiego poz. 7207</t>
  </si>
  <si>
    <t>PLLO0009</t>
  </si>
  <si>
    <t>Uchwała nr XXVI/172/2020 Rady Gminy Głuchów z dnia 11 grudnia 2020 r. w sprawie wyznaczenia aglomeracji Głuchów (Dz. Urz. Woj. ŁÓDZ. 2020.6950 z dnia 14.12.2020 r.)</t>
  </si>
  <si>
    <t>PLLO0100</t>
  </si>
  <si>
    <t>Miasto Skierniewice</t>
  </si>
  <si>
    <t>Uchwała Nr XXII/70/2020 Rady Miasta Skierniewice z 17.09.2020 r. Dz. Urząd. Woj. Łódzkiego z 2020 r. poz. 5330</t>
  </si>
  <si>
    <t>Komunalna oczyszczalnia ścieków dla miasta Skierniewice, PLLO0110; 96-100 Skierniewice, Mokra Prawa 30</t>
  </si>
  <si>
    <t xml:space="preserve">Uchwała Nr XXX/359/2020 Rady Miasta Zgierza z dn. 29.12.2020 r. w sprawie wyznaczenia aglomeracji Zgierz (Dz. Urz. Woj. Łódzkiego 2021 poz. 376) </t>
  </si>
  <si>
    <t>PLLO0120</t>
  </si>
  <si>
    <t>Uchwała Nr X/103/15 Rady Miejskiej w WIELUNIU z dnia 17 czerwca 2015 r.</t>
  </si>
  <si>
    <t>PLLO0130</t>
  </si>
  <si>
    <t>Łask, Dobroń</t>
  </si>
  <si>
    <t>Uchwała nr XXVI/336/2020 Rady Miejskiej w Łasku z dn. 03.12.2020 r.</t>
  </si>
  <si>
    <t>PLLO0140</t>
  </si>
  <si>
    <t>Uchwała Nr XXVIII/292/2020 Rady Miejskiej w Opocznie z dnia 29 grudnia 2020 Dziennik Urzędowy Woj. Łódzkiego Łódź, dnia 12 lutego 2021 Poz. 626</t>
  </si>
  <si>
    <t>PLLO0150 OPOCZNO ul. Krótka 1, 26-300 Opoczno</t>
  </si>
  <si>
    <t>miasto Ozorków</t>
  </si>
  <si>
    <t>Uchwała nr XXXIX/256/21 Rady Miejskiej w Ozorkowie z dnia 7 kwietnia 2021 r. Dziennik Urzędowy Woj. Łódzkiego z dnia 8 kwietnia 2021 r. poz. 1566</t>
  </si>
  <si>
    <t xml:space="preserve"> CEDROWICE&lt; PLLO0160 GMINA OZORKÓW CEDROWICE PARCELA 9A</t>
  </si>
  <si>
    <t>Aleksandrów Łódzki, m. Łódź</t>
  </si>
  <si>
    <t xml:space="preserve">Uchwała nr XXXI/207/2020 Rady Miejskiej w Aleksandrowie Łódzkim z dnia 29 października 2020 r. w sprawie zmiany uchwały Nr XVII/118/19 Rady Miejskiej w Aleksandrowie Łódzkim z dnia 31 października 2019 r. http://Dziennik.lodzkie.eu/legalact/2019/6327/
</t>
  </si>
  <si>
    <t>PLLO0170 Ruda Bugaj 21, 95-070 Aleksandrów Łódzki</t>
  </si>
  <si>
    <t>m. Brzeziny</t>
  </si>
  <si>
    <t xml:space="preserve">Uchwała Nr XXXIII/243/2020 Rady Miasta Brzeziny z dnia 26 listopada 2020 r. w sprawie wyznaczenia obszaru i granic aglomeracji (Dz. Urząd. Woj. Łódzkiego poz. 7000). </t>
  </si>
  <si>
    <t>PLLO0180</t>
  </si>
  <si>
    <t>24.04.2020,Uchwała nr XXIII/235/20 Rady Miejskiej w Poddębicach, Dz.U Woj. Łódź. poz.3718</t>
  </si>
  <si>
    <t>PLLO019, Oczyszczalnia ścieków w Poddębicach ul. Młynarska 5; 99-200 Poddębice</t>
  </si>
  <si>
    <t>Uchwała nr XXVI/219/20 Rady Gminy Wola Krzysztoporska z dnia 10 grudnia 2020 r. (Dziennik Urzędowy Woj. Łódzkiego 2020 pozycja 7233)</t>
  </si>
  <si>
    <t>PLLO0200, Oczyszczalnia Ścieków w Woli Krzysztoporskiej, Wola Krzysztoporska ul. Cmentarna 22</t>
  </si>
  <si>
    <t>Nr XLV/253/2021 Rady Miejskiej w Łęczycy z dnia 25 marca 2021 r. Poz. 1649</t>
  </si>
  <si>
    <t xml:space="preserve">PLLO0210 Oczyszczalnia ścieków w Łęczycy przy ulicy K. Odnowiciela </t>
  </si>
  <si>
    <t>Uchwała Rady Gminy Andrespol Nr XXXII/262/20 z dnia 11.12.2020 r., Dz. Urz. Woj. ŁÓDZ. 2020.6953</t>
  </si>
  <si>
    <t>Gminna Oczyszczalnia ścieków 95-020 Kraszew ul Ekologiczna 5</t>
  </si>
  <si>
    <t>Uchwała nr XXV/166/2020 Rady Miejskiej w Warcie z dn. 30.12.2020 r.</t>
  </si>
  <si>
    <t>PLLO0230, oczyszczalnia ścieków w Warcie, ul. Łódzka 1, 98-290 Warta</t>
  </si>
  <si>
    <t>Miasto Rawa Mazowiecka</t>
  </si>
  <si>
    <t>Miasto Rawa Mazowiecka Gmina Rawa Mazowiecka</t>
  </si>
  <si>
    <t>Dziennik Urzędowy Woj. Łódzkiego z dnia 10.12.2020 roku, poz 6848, Uchwała Nr XXIII/201/20 Rady Miasta Rawa Mazowiecka z dnia 19.11.2020 roku w sprawie wyznaczenia aglomeracji Rawa Mazowiecka</t>
  </si>
  <si>
    <t>PLLO0240</t>
  </si>
  <si>
    <t>Gmina Miasta Głowno</t>
  </si>
  <si>
    <t>Uchwała Nr XXXVI/270/20 Rady Miejskiej w Głownie z dnia 8 grudnia 2020 r. (Dziennik Urzędowy Woj. Łódzkiego Rocznik 2020 poz. 6892)</t>
  </si>
  <si>
    <t>PLLO0250, Miejska Oczyszczalnia Ścieków, ul. Piaskowa 39, 95-015 Głowno</t>
  </si>
  <si>
    <t>Uchwała Nr XXX/167/20 Rady Miejskiej w Krośniewicach z dnia 9 listopada 2020 r. (Dz.Urz. Woj. Łódzkiego z 20.11.2020 r., poz. 6219)</t>
  </si>
  <si>
    <t>PLLO260</t>
  </si>
  <si>
    <t>Uchwała Nr XXXIII/207/20 Rady Miejskiej w Błaszkach z dnia 31.12.2020 r. (Dz. Urz.Woj.Łódzkiego z 2021 r. poz. 697)</t>
  </si>
  <si>
    <t>Borysławice, PLLO027</t>
  </si>
  <si>
    <t>30.12.2020 r., nr: XXII/256/2020, Rada Miejska w Zelowie, Dz. Urz. Woj. Łódzkiego z dnia 10 lutego 2021 r. poz. 602</t>
  </si>
  <si>
    <t>PLLO0280, Mauryców 1A, 97-425 Zelów</t>
  </si>
  <si>
    <t>Uchwała Nr XXXIII/216/20 Rady Miejskiej w Działoszynie z dnia 23 grudnia 2020 r. w sprawie wyznaczenia obszaru i granic aglomeracji Działoszyn. Dziennik Urzędowy Woj. Łódzkiego</t>
  </si>
  <si>
    <t>PLLO0291, Oczyszczalnia ścieków Działoszyn ul. Przemysłowa 4, 98-355 Działoszyn; PLLO0292 Oczyszczalnia ścieków Trębaczew ul. Dojazdowa 12, 98-355 Działoszyn</t>
  </si>
  <si>
    <t>Uchwała nr XXVIII/109/2020 Rady Miejskiej w Koluszkach z dnia 15.12.2020 r. w sprawie wyznaczenia obszaru, wielkości i granic aglomeracji Koluszki ogłoszona w Dzienniku Urzędowym Woj. Łódzkiego pod poz. 7018 z dnia 16.12.2020 r.</t>
  </si>
  <si>
    <t>PLLO0310</t>
  </si>
  <si>
    <t>Uchwała Nr XXVIII/145/2020
Rady Miejskiej w Żychlinie 
z dnia 10 grudnia 2020 r. 
w sprawie wyznaczenia 
Aglomeracji Żychlin;
opublikowana -Dziennik Urzędowy Woj. Łódzkiego z dnia 15 grudnia 2020 r., poz. 6973</t>
  </si>
  <si>
    <t>PLO0320, 
Oczyszczalnia Ścieków w Żychlinie,
 ul. Łukasińskiego 60, 99-320 Żychlin</t>
  </si>
  <si>
    <t>Uchwała Nr XXXIV/304/2020 z dnia 17.12.2020 r. Rady Gminy Moszczenica (Dziennik Urzędowy Woj. Łódzkiego z dn. 07.01.2021 r. poz. 35)</t>
  </si>
  <si>
    <t>Uchwała Nr XXIX/271/2020
Rady Miejskiej w SULEJOWIE
z dnia 16 grudnia 2020 
(Dz. Urz. Woj. ŁÓDZ. 2020.7020)</t>
  </si>
  <si>
    <t>Miejska Oczyszczalnia Ścieków w Sulejowie, PLLO0340, ul. Psarskiego 3, 97-330 Sulejów</t>
  </si>
  <si>
    <t xml:space="preserve">Dziennik Urzędowy Woj. Łódzkiego poz. 7012 z16.12.2020 r. - Uchwała Nr XXVI/206/2020 Rady Miejskiej w Drzewicy. w sprawie wyznaczenia obszaru granic Aglomeracji Drzewica </t>
  </si>
  <si>
    <t>PLLO0350 Oczyszczalnia ścieków w Drzewicy ul Słowackiego 26; 26-340 Drzewica</t>
  </si>
  <si>
    <t>Uchwała nr XXXII/253/20 Rady Miejskiej w Tuszynie z dnia 29 grudnia 2020 r. w sprawie wyznaczenia aglomeracji Tuszyn Dziennik Urzędowy Woj. Łódzkiego poz. 247 z 21 stycznia 2021 r.</t>
  </si>
  <si>
    <t>PLLO0360, Oczyszczalnia Ścieków w Tuszynie, ul. Brzezińska 86a, 95-080 Tuszyn</t>
  </si>
  <si>
    <t>Uchwała Nr XXXIV/199/2020
Rady Gminy Wartkowice
z dnia 22 grudnia 2020 r. w sprawie wyznaczenia obszaru i granic aglomeracji Wartkowice (Dziennik Urzędowy Woj. Łódzkiego z 2021 r. poz. 260)</t>
  </si>
  <si>
    <t xml:space="preserve"> PLLO0370, Oczyszczalnia Wartkowice, ul. Łąkowa 4, gm. Wartkowice</t>
  </si>
  <si>
    <t>21.12.2020 r. Uchwała Nr XXII.168.2020 Rada Gminy Gorzkowice Dziennik Urzędowy Woj.</t>
  </si>
  <si>
    <t>Oczyszczalnia ścieków w Gorzkowicach PLLO0380</t>
  </si>
  <si>
    <t>Uchwała nr XXX/298/2020 Rady Miejskiej w Strykowie z dnia 30 grudnia 2020 r. w sprawie wyznaczenia obszaru i granic aglomeracji Stryków http://Dziennik.lodzkie.eu/WDU E/2021/297/akt.pdf</t>
  </si>
  <si>
    <t>Wolbórz</t>
  </si>
  <si>
    <t>Uchwała nr XXVII/258/2020 Rady Miejskiej w Wolborzu z dnia 29 grudnia 2020 r. Dz. U. Woj. Łódzkiego z 2021 r. poz. 392 z dnia 28 stycznia 2021 r.</t>
  </si>
  <si>
    <t>Uchwała nr XXVII/248/20 Rady Miejskiej w Przedborzu z dnia 26 listopada 2020 r. Dziennik Urzędowy Woj. Łódzkiego (3 grudnia 2020, poz.6625)</t>
  </si>
  <si>
    <t>oczyszczalnia ścieków PLLO0410 ul. Sukiennicza, 97-570 Przedbórz</t>
  </si>
  <si>
    <t>Uchwała nr XXXI/277/2020 z dnia 30 grudnia 2020 r.</t>
  </si>
  <si>
    <t>PLLO0420 Oczyszczalnia Ścieków w Rzgowie ul. Stawowa 11, 95-030 Rzgów</t>
  </si>
  <si>
    <t>Uchwała nr 225/XXIV/21 Rady Miejskiej w Pajęcznie z dnia 30 .03.2021 (Dz. Urz. Woj. Łódzkiego z 27.04.2021 r. poz. 1891)</t>
  </si>
  <si>
    <t>Miejska Komunalna Oczyszczalnia Ścieków w Pajęcznie ul. Wieluńska 124 98-330 Pajęczno PLLO0430</t>
  </si>
  <si>
    <t>Uchwała nr XXVI/191/2020 Rady Gminy Czarnocin, Dz.URZ.Woj.LODZ.2020.6824, 09.12.2020 r.</t>
  </si>
  <si>
    <t>PLLO0450</t>
  </si>
  <si>
    <t>Uchwała Nr XXXIII/205/20 Rady Gminy LUBOCHNIA z dnia 20 listopada 2020 r. Dziennik Urzędowy Woj. Łódzkiego z dn. 14 grudnia 2020 r. poz. 6921</t>
  </si>
  <si>
    <t>PLLO0470</t>
  </si>
  <si>
    <t>Uchwała Nr XXII/258/20 Rady Gminy Szczerców z dnia 30 grudnia 2020 r.</t>
  </si>
  <si>
    <t>Oczyszczalnia Ścieków w Szczercowie 97-420 Szczerców ul. Piłsudskiego 63</t>
  </si>
  <si>
    <t>Gidle</t>
  </si>
  <si>
    <t>Uchwała Rady Gminy w Gidlach Nr XXXVI/194/2020 z dn. 30.12.2020 r.</t>
  </si>
  <si>
    <t>PL LO 0540 Oczyszczalnia Gidle ul. Pławińska 22, 97-540 Gidle</t>
  </si>
  <si>
    <t xml:space="preserve">Uchwała Rady Gminy Rzeczyca Nr XXIV/168/2020 z dnia 30 grudnia 2020 r. Dz. Urz. Woj. Łódź. 2021. 1226 z dnia 18.03.2021 r. </t>
  </si>
  <si>
    <t>PLLO0590</t>
  </si>
  <si>
    <t>Lgota Wielka</t>
  </si>
  <si>
    <t>30.12.2020 XXXIII/159/2020</t>
  </si>
  <si>
    <t>PLL0063</t>
  </si>
  <si>
    <t>Uchwała Nr XXXI/213/20 Rada Miejska w Białej Rawskiej z dnia 27.11.202r. (Dz.U.Woj.Łódz. Poz. 6809)</t>
  </si>
  <si>
    <t>Oczyszczalnia ścieków w Żurawi, 96-230 Biała Rawska</t>
  </si>
  <si>
    <t>Uchwała nr XXIX/197/2020 Rady Gminy Wierzchlas z dnia 16 grudnia2020 r. w sprawie wyznaczenia obszaru i granic aglomeracji Wierzchlas</t>
  </si>
  <si>
    <t>Uchwała nr XXXI/197/20 Rady Gminy INOWŁÓDZ z dnia 30.12.2020 r. (Dz. Urz. Woj. ŁÓDZ. 2021.1468
Ogłoszony: 01.04.2021)</t>
  </si>
  <si>
    <t>Spała, ul. Hubala 4,Zakościele106A PLLO080N</t>
  </si>
  <si>
    <t xml:space="preserve">Bolesławiec </t>
  </si>
  <si>
    <t>Uchwała Nr XVIII/169/2020 Rady Gminy w BOLESŁAWCU z dnia 29.12.2020 r. (Dz. Urz. Woj. Łódzkiego z 2021 poz. 384)</t>
  </si>
  <si>
    <t>Oczyszczalnia Ścieków "Bolesławiec" PLLO0810N, Chotynin 10, 98-430 Bolesławiec; Oczyszczalnia Ścieków w Wieruszowie, PLO0300, Ustronna, 98-400 Wieruszów</t>
  </si>
  <si>
    <t>Uchwała Nr XVIII/117/20 Rady Gminy Lipce Reymontowskie z dnia 25 listopada 2020 r. (Dz. Urz. Woj. Łódzkiego z 2020 r. poz. 6405)</t>
  </si>
  <si>
    <t>PLLO0830N</t>
  </si>
  <si>
    <t>21.12.2020 r., XXV/149/20, Rada Gminy Mokrsko, Dz. Urz. Woj. Łódź. z 2020 r. poz. 7149</t>
  </si>
  <si>
    <t>PLLO0840N</t>
  </si>
  <si>
    <t>XXX/176/20 z dnia 21.12.2020
Dz.U.Woj.Łódz. Poz.189 z dnia 18.01.2021 r.</t>
  </si>
  <si>
    <t>Słostowice PLLO087ON
Słostowice 1A
97-545 Gomunice</t>
  </si>
  <si>
    <t>Uchwała XXIV/152/2021 Rady Gminy Paradyż z dnia 21 stycznia 2021 roku (Dz. Urz. Woj. Łódź. z 2021 poz. 1103)</t>
  </si>
  <si>
    <t>Bialaczow ,Żarnów</t>
  </si>
  <si>
    <t>Uchwała nr XXVI/176/2020 Rady Gminy Białaczów z dnia 8 grudnia 2020 r. Dziennik Urzędowy Woj. Łódzkiego z dnia 11 grudnia 2020 r. poz. 6894</t>
  </si>
  <si>
    <t>PLLO0880N, 26-307 Białaczów</t>
  </si>
  <si>
    <t>Uchwała Nr XXIV/191/20 Rady Gminy Rokiciny dnia 30.12.2020 w sprawie wyznaczenia obszaru i granic aglomeracji Rokiciny (Dz. Urz.Woj.Łódzkiego z 2021 r. Poz. 540)</t>
  </si>
  <si>
    <t>PLLO0880Na, Rokiciny, Rokiciny ul. Ks. Bp. W. Tymienieckiego nr 3, 97-221 Rokiciny</t>
  </si>
  <si>
    <t>Uchwała nr XXVII/259/2020 Rady Miejskiej w Wolborzu z dnia 29 grudnia 2020 r. Dz. U. Woj. Łódzkiego z 2021 r. poz. 393 z dnia 28 stycznia 2021 r.</t>
  </si>
  <si>
    <t xml:space="preserve">OŚ Wolbórz, PLLO0890N, ul. Sportowa 75, </t>
  </si>
  <si>
    <t>Uchwała Nr XXVIII/293/ 2020 Rady Miejskiej w Opocznie z dnia 29 grudnia 2020 r. Dziennik Urzędowy Woj. Łódzkiego z dnia 12 lutego 2021 Poz. 625</t>
  </si>
  <si>
    <t>Oczyszczalnia Opoczno PLLO0150 ul. Krótka 1, 26-300 Opoczno</t>
  </si>
  <si>
    <t>Uchwała Nr XL/294/2020 Rady Miejskiej w UNIEJOWIE z dnia 30 grudnia 2020 r.</t>
  </si>
  <si>
    <t>Uchwała Nr V/26/19 Rady Gminy BIAŁA z dnia 19 lutego 2019 r. http://Dziennik.lodzkie.eu/legalact/2019/1150/</t>
  </si>
  <si>
    <t>Uchwała Rady Gminy Żarnów Nr XXVI/175/2020 z dn.14.12.2020 w spr. wyznaczenia obszaru i granic aglomeracji Żarnów. Publikator: Dziennik Urzędowy Woj. Łódzkiego, rocznik: 2020, pozycja: 6988, data: ogłoszenia 15 grudnia 2020</t>
  </si>
  <si>
    <t>PLLO5020 Oczyszczalnia Ścieków ul. Składowa 1, Żarnów 26-330</t>
  </si>
  <si>
    <t>Uchwała nr XXXII/257/20 Rady Gminy Ujazd z dnia 29 grudnia 2020 r. w sprawie wyznaczenia obszaru i granic aglomeracji Ujazd, http://Dziennik.lodzkie.eu/legalact/2021/465/</t>
  </si>
  <si>
    <t>Gorzów Wielkopolski; 
Bogdaniec; 
Deszczno; 
Kłodawa; 
Lubiszyn;
Santok</t>
  </si>
  <si>
    <t>Uchwała nr XXX/538/2020 Rady Miasta Gorzowa Wielkopolskiego z dnia 25 listopada 2020 r. w sprawie wyznaczenia obszaru i granic aglomeracji Gorzów Wielkopolski (Dz. Urz. Woj. Lubuskiego z 2020 r. poz.2892)</t>
  </si>
  <si>
    <t>Oczyszczalnia ścieków w Gorzowie Wielkopolskim, ul. Kostrzyńska 158, 66-400 Gorzów Wlkp.</t>
  </si>
  <si>
    <t>m. Zielona Góra
gm Świdnica</t>
  </si>
  <si>
    <t>XXXIV.598.2020 z dnia 22.12.2020 r.</t>
  </si>
  <si>
    <t>ŁĄCZA
PLLU0020
ul. Łężyca -Sportowa 1, Zielona Góra</t>
  </si>
  <si>
    <t>XXIV.178.2020</t>
  </si>
  <si>
    <t>Gmina Żary o statusie miejskim</t>
  </si>
  <si>
    <t>Gmina Żary o statusie miejskim, Gmina Żary</t>
  </si>
  <si>
    <t>Uchwała Nr XXIX/35/21 Rady Miejskiej w ŻARACH z dnia 28.05.2021 r. (Dziennik Urzędowy Woj. Lubuskiego)</t>
  </si>
  <si>
    <t>PLLU0040
 ul. Żurawia 19, 68-200 Żary</t>
  </si>
  <si>
    <t>Gmina Żagań o statusie miejskim</t>
  </si>
  <si>
    <t>Uchwała nr XXXIV/170/2021 Rady Miasta Żagań z dnia 27.08.2021 r. w sprawie wyznaczenia obszaru i granic aglomeracji Żagań</t>
  </si>
  <si>
    <t>PLLU005 - Oczyszczalnia Ścieków w Żaganiu ul. B. Chrobrego nr 44</t>
  </si>
  <si>
    <t>Nowa Sól - Miasto</t>
  </si>
  <si>
    <t>Nowa Sól - Miasto Gmina Otyń Gmina Nowa Sól</t>
  </si>
  <si>
    <t>Uchwała nr XXXV/295/20 z 03.12.2020 r. Rady Miejskiej w Nowej Soli opublikowana w Dzienniku Urzędowym Woj. Lubuskiego z 2020 r., nr 2986</t>
  </si>
  <si>
    <t>PLLU0060, Centralna Oczyszczalnia Ścieków, ul. Polna, 67-100 Nowa Sól</t>
  </si>
  <si>
    <t>51,8047 </t>
  </si>
  <si>
    <t>15,7170 </t>
  </si>
  <si>
    <t>Świebodzin. Lubrza</t>
  </si>
  <si>
    <t xml:space="preserve">Uchwała nr XXIX/392/2021 Rady Miejskiej w Świebodzinie z dnia 26 marca 2021 r. w sprawie wyznaczania obszaru i granic aglomeracji Świebodzin </t>
  </si>
  <si>
    <t>Oczyszczalnia Ścieków Wilkowo, Wilkowo 27a, 66-200 Świebodzin Oczyszczalnia Ścieków Świebodzin ul. Młyńska 37, 66-200 Świebodzin</t>
  </si>
  <si>
    <t>Uchwała nr 0007.149.2020 Rady Miejskiej w Kargowej z dnia 21 grudnia 2020 r.</t>
  </si>
  <si>
    <t>LEMNA PLLU0080, ul. Zamieście, 66-120 Kargowa</t>
  </si>
  <si>
    <t>Uchwała nr XXVI/191/2020 Rady Miejskiej w Szprotawie z dnia 11.12.2020 r. w sprawie wyznaczenia aglomeracji Szprotawa</t>
  </si>
  <si>
    <t>Oczyszczalnia Ścieków, ul. Akacjowa w Wiechlicach PLLU0090</t>
  </si>
  <si>
    <t>Uchwała Nr XXVII/229/20 Rady Miejskiej w Krośnie Odrzańskim z dnia 17 grudnia 2020 r.</t>
  </si>
  <si>
    <t>PLLU0100, Oczyszczalnia Ścieków Krosno Odrzańskie, ul. Wiejska 10, 66-600 Krosno Odrzańskie</t>
  </si>
  <si>
    <t>STRZELCE KRAJEŃSKIE</t>
  </si>
  <si>
    <t xml:space="preserve">Uchwała Nr XIV/130/20 Rady Miejskiej w STRZELCACH KRAJEŃSKICH z dnia 19 MAJA 2020 r. w sprawie wyznaczenia aglomeracji STRZELCE KRAJEŃSKIE (Dz. U. Lubus. 2020, poz. 1439) </t>
  </si>
  <si>
    <t>PLLU0110 MIEJSKA OCZYSZCZALNIA ŚCIEKÓW ul. STRUMYKOWA 5 66-500 STRZLCE KRAJEŃSKIE</t>
  </si>
  <si>
    <t>Uchwała nr 0007.299.2020 Rady Miejskiej w Sulechowie z dnia 15 grudnia 2020 r. w sprawie wyznaczenia obszaru i granic aglomeracji Sulechów (Dz. Urz. Woj. Lubuskiego z 2021 r. poz. 243)</t>
  </si>
  <si>
    <t xml:space="preserve">PLLU0120
Oczyszczalnia ścieków w Sulechowie
Nowy Świat 16
66-100 Sulechów
</t>
  </si>
  <si>
    <t xml:space="preserve">Wschowa </t>
  </si>
  <si>
    <t>XXIII/219/2020</t>
  </si>
  <si>
    <t>Oczyszczalnia Ścieków Wschowa</t>
  </si>
  <si>
    <t>Uchwała Nr XXI/132/20 Rady Miasta Kostrzyn nad Odrą z dnia 10 listopada 2020 r. w sprawie wyznaczenia obszaru i granic aglomeracji Miasta Kostrzyn nad Odrą (Dz. U. Woj. Lub. z 2020 r., poz. 3009)</t>
  </si>
  <si>
    <t>Kostrzyn nad Odrą, ul. Włoska 6 PLLU0140</t>
  </si>
  <si>
    <t>Międzyrzecz</t>
  </si>
  <si>
    <t>Uchwała Nr XXVII/250/20 Rady Miejskiej w Międzyrzeczu z dnia 24 listopada 2020 r. Dz. Urz. Woj. Lubuskiego z 2020 r. poz. 2935</t>
  </si>
  <si>
    <t>PLLU0150</t>
  </si>
  <si>
    <t>26.11.2020, XXVI/272/2020, Rada Miejska w Słubicach, Dz.U. Woj. LUB. 2020.2873</t>
  </si>
  <si>
    <t>PLLU0160</t>
  </si>
  <si>
    <t>Lubsko</t>
  </si>
  <si>
    <t>Lubsko, Jasień</t>
  </si>
  <si>
    <t>Uchwała nr XXVI/202/20 Rady Miejskiej w Lubsku z dnia 22 grudnia 2020 r. w sprawie wyznaczenia obszaru i granic aglomeracji; opublikowana w Dzienniku Urzędowym Woj. Lubuskiego z dnia 8 stycznia 2021 r. poz. 57</t>
  </si>
  <si>
    <t>PLLU0170 Lubskie Wodociągi i Kanalizacja Sp. z o.o.; ul. Paderewskiego 20, 68-300 Lubsko</t>
  </si>
  <si>
    <t>17.12.2021 r. Dz. Urz. Woj. Lub. z 11 stycznia 2021 r. poz. 71</t>
  </si>
  <si>
    <t>BIAŁCZYK 81 66-460 WITNICA</t>
  </si>
  <si>
    <t>Uchwała nr XXXIX/196/2020 Rady Miejskiej w Drezdenku z dnia 21 grudnia 2020 r. w sprawie wyznaczenia obszaru i granic aglomeracji Drezdenko (Dz. Urząd. Woj. Lub. z 2021 r., poz. 39)</t>
  </si>
  <si>
    <t>PLLU0190</t>
  </si>
  <si>
    <t>Uchwała nr XXXIII/263/20 Rady Miejskiej w Sulęcinie z dnia 30.11.2020</t>
  </si>
  <si>
    <t>PLLU0200 Oczyszczalnia ścieków w Sulęcinie, ul. Daszyńskiego 58, 69-200 Sulęcin</t>
  </si>
  <si>
    <t>KOŻUCHÓW</t>
  </si>
  <si>
    <t>Uchwała Nr XXVIII/241/20 Rady Miejskiej w KOŻUCHOWIE z dnia 26 listopada 2020 r. opublikowana w Dzienniku Urzędowym Woj. Lubuskiego z dnia 16 grudnia 2020 r. poz. 2961</t>
  </si>
  <si>
    <t xml:space="preserve">Uchwała Nr XXVII/217/20 Rady Miejskiej w Skwierzynie z dnia 17.12.2020; Dz.U. Woj. Lub z 2021 r., poz.196 </t>
  </si>
  <si>
    <t>PLLU0220</t>
  </si>
  <si>
    <t>Sława, Kolsko</t>
  </si>
  <si>
    <t>Uchwała nr XXVII/213/20 Rady Miejskiej w Sławie z dn. 26.11.2020 r. Dz. U. Woj. Lub. Poz. 2828 z dn. 8.12.2020 r</t>
  </si>
  <si>
    <t>PLLU0231 Oczyszczalnia ścieków w Sławie, ul. Długa 1, 67-410 Sława</t>
  </si>
  <si>
    <t>XLVII/565/14</t>
  </si>
  <si>
    <t>PLLU024 Nowe Miasteczko, Gołaszyn</t>
  </si>
  <si>
    <t>202/8/XXVI/20</t>
  </si>
  <si>
    <t xml:space="preserve">Oczyszczalnia Ścieków w Iłowej, ul. Żagańska 80 68-120 Iłowa </t>
  </si>
  <si>
    <t>Uchwała Nr XXVI/91/2020 Rady Miejskiej w Zbąszynku z dnia 28 grudnia 2020 r. Publikacja w Dz. Urz. Woj. z roku: 2021 nr pozycja 62, opublikowano dnia: 2021-01-08</t>
  </si>
  <si>
    <t>Zbąszynek, PPPU0260</t>
  </si>
  <si>
    <t>3.12.2020 r. XXXV/213/2020 Rada Miejska w Rzepinie, http://Dzienniki.luw.pl/WDU_F/2020/2988/akt.pdf</t>
  </si>
  <si>
    <t xml:space="preserve">PLLU0271 Rzepin, PLLU0273 Drzeńsko, </t>
  </si>
  <si>
    <t>Uchwała Nr XXX/276/2020 z dnia 3 grudnia 2020 r.</t>
  </si>
  <si>
    <t>PLLU0280</t>
  </si>
  <si>
    <t>Stare Kurowo Zwierzyn</t>
  </si>
  <si>
    <t>Uchwała NrXXIII.133.2020 Rady Gminy STARE KUROWO z dnia 30.12.2020 ROKU; Publikacja 26.01.2021 Dziennik Urzędowy Woj. Lubuskiego z 2021 poz. 247</t>
  </si>
  <si>
    <t>STARE KUROWO PLLU0290 STARE KUROWO ul. WIEJSKA</t>
  </si>
  <si>
    <t>24.02.2021 nr XXI/150/21 Rady Miejskiej w Torzymiu</t>
  </si>
  <si>
    <t>PLLU30</t>
  </si>
  <si>
    <t>Uchwała Rady Gminy Pszczew z dnia 17.12.2020 r. XXIX.221.2020</t>
  </si>
  <si>
    <t>PLLU0310</t>
  </si>
  <si>
    <t>30.12.2020 r.nr XX/141/20 Rady Miejskiej w Torzymiu</t>
  </si>
  <si>
    <t>PLLU32</t>
  </si>
  <si>
    <t>Uchwała nr XLI/301/2018 z dnia 21.06.2018 r. Rady Miejskiej w Lubniewicach</t>
  </si>
  <si>
    <t>PLLU033, Zakład Gospodarki Komunalnej w Lubniewicach, ul. Strzelecka 20, 69-210 Lubniewice</t>
  </si>
  <si>
    <t>XXIV/327/2016</t>
  </si>
  <si>
    <t>PLLU0340 Trzebiechów</t>
  </si>
  <si>
    <t xml:space="preserve">17.12.2020 r., XXV/146/2020, Rada Miejska w Małomicach, w sprawie wyznaczenia obszaru i granic aglomeracji Małomice, DZ. URZ .Woj. LUB 2021.33 </t>
  </si>
  <si>
    <t>PLLU0350, Szprotawa, ul. Chrobrego 1</t>
  </si>
  <si>
    <t>Uchwała Rady Miejskiej w Czerwieńsku Nr 0007.174.2020 z dnia 30 grudnia r. (Dz. Urzędowy Woj. Lubus. z 8.01.2021 r., poz. 65)</t>
  </si>
  <si>
    <t>PLLUO360</t>
  </si>
  <si>
    <t>Uchwała Nr XVII/146/2020 Rady Miejskiej w OŚNIE LUBUSKIM z dnia 15 grudnia 2020 r.</t>
  </si>
  <si>
    <t>PLLU0381</t>
  </si>
  <si>
    <t>30.12.2020 r. XXIV.152.2020; Rada Miejska w Łęknicy; Dz.Urz. Woj. Lubuskiego 2021.222 z dn. 22.01.2021 r.</t>
  </si>
  <si>
    <t>Łęknica, PLLU0390, 68-208 Łęknica, ul. Graniczna 3C</t>
  </si>
  <si>
    <t>Uchwała Rady Miejskiej w Babimoście Nr XVIII/157/20 z dnia 9.12.2020 r. Opublikowana w Dzienniku Urzędowym Woj. Lubuskiego w dniu 16.12.2020 r.</t>
  </si>
  <si>
    <t>PLLU0400 Babimost ul. Kargowska</t>
  </si>
  <si>
    <t>Uchwała nr XIV/111/2020 Rady Miejskiej w Bytomiu Odrzańskim z dnia 11.12.2020 r. w sprawie wyznaczenia obszaru i granic aglomeracji Bytom Odrzański (D.U.W.L. z 2020 r., poz. 2991)</t>
  </si>
  <si>
    <t>Bytom Odrzański, PLLU0410, Tarnów Bycki</t>
  </si>
  <si>
    <t>Uchwała Nr XXI/170/20 Rady Miejskiej w Szlichtyngowej</t>
  </si>
  <si>
    <t>UCHAWAŁA Nr XXVII/136/20 Rady Miejskiej w Cybince z dnia 16.12.2020 r.</t>
  </si>
  <si>
    <t>PLLU0430</t>
  </si>
  <si>
    <t>Uchwała nr XVIII/135 Rady Gminy Słońsk z dnia 30 listopada 2020 r. Dziennik Urzędowy Woj. Lubuskiego</t>
  </si>
  <si>
    <t>PLLU0450</t>
  </si>
  <si>
    <t xml:space="preserve">Uchwała Rady Miejskiej w Dobiegniewie XIII/85/19 z dnia 28.10.2019 r. zamieszczono w Dzienniku Urzędowym Woj. Lubuskiego z 2019 r. poz. 3033 z dnia 20.11.2019 r. </t>
  </si>
  <si>
    <t>PLLU0460</t>
  </si>
  <si>
    <t>Jasień</t>
  </si>
  <si>
    <t>Uchwała nr XXI/154/2020 Rady Miejskiej w Jasieniu z dnia 29 grudnia 2020 r. Publikator :Dziennik Urzędowy Woj. Lubuskiego poz.128 z dnia 13.01.2021 r.</t>
  </si>
  <si>
    <t>PLLU0470</t>
  </si>
  <si>
    <t>XXV.133.2020 z dnia 29 grudnia 2020 r.</t>
  </si>
  <si>
    <t>PLL00480</t>
  </si>
  <si>
    <t>Uchwała Rady Gminy Górzyca</t>
  </si>
  <si>
    <t>PLLU0500
Oczyszczalnia Ścieków Górzyca
69-113 Górzyca</t>
  </si>
  <si>
    <t>Uchwała nr XXII/128/20 Rady Miasta Gozdnica z dnia 10 grudnia 2020 r. Opublikowana w Dzienniku Urzędowym Woj. Lubuskiego dnia 15 grudnia poz. 2941</t>
  </si>
  <si>
    <t>Iłowa, PLLU025, ul. Żagańska 68-130 Iłowa</t>
  </si>
  <si>
    <t>Niegosławice</t>
  </si>
  <si>
    <t>28.12.2020, XXV.165.2020 Rady Gminy Niegosławice, Dziennik Urzędowy Woj. Lubuskiego poz 158 rocznik 2021</t>
  </si>
  <si>
    <t>PLLU0551, Niegosławice 110A, 67-312 Niegosławice</t>
  </si>
  <si>
    <t>XIV.110.2020</t>
  </si>
  <si>
    <t>Zakład Gospodarki Komunalnej i Mieszkaniowej w Gronowie, Gronów 22 66-220 Łagów, PLLU0580</t>
  </si>
  <si>
    <t>Uchwała nr XIX/151/2020 Rady Miejskiej w Trzcielu z dnia 17.12.2020 r. DZ. U. Woj. Lubuskiego z dnia 31.12.2020 r. poz. 3144</t>
  </si>
  <si>
    <t>Trzciel, PLLU0600, 66-320 Trzciel, ul. Poznańska</t>
  </si>
  <si>
    <t>Nr XV/131/20 z dnia 28.04.2020</t>
  </si>
  <si>
    <t>Uchwała nr XXIV/174/2020 Rady Gminy Świdnica z dnia 16 grudnia 2020 r.</t>
  </si>
  <si>
    <t>XXN/212/2020</t>
  </si>
  <si>
    <t>PLLU0660N</t>
  </si>
  <si>
    <t>Uchwała nr XXXIII/264/20 Rady Miejskiej w Sulęcinie z dnia 30.11.2020</t>
  </si>
  <si>
    <t>PLLU0670N Oczyszczalnia ścieków w Wędrzynie, ul. Daszyńskiego 58, 69-200 Sulęcin</t>
  </si>
  <si>
    <t>Uchwała Nr XXIX/76/21, Rady Gminy Szczaniec z dnia 25 marca 2021 r., Dziennik Urzędowy Woj. Lubuskiego poz. 832</t>
  </si>
  <si>
    <t>PLLU0070 Świebodzin</t>
  </si>
  <si>
    <t>Kraków, Kocmyrzów-Luborzyca, Michałowice, Wieliczka, Wielka Wieś, Świątniki Górne, Zabierzów, Zielonki</t>
  </si>
  <si>
    <t>Uchwała Nr XLVIII/1318/20 Rady Miasta KRAKOWA z dnia 18 listopada 2020 r. w sprawie wyznaczenia obszaru i granic aglomeracji Kraków
(Dz. Urz. Woj. MAŁOP. 2020.7326)</t>
  </si>
  <si>
    <t>PLMP0011 - Kraków Płaszów, ul. Kosiarzy 3, 33-332 Kraków; PLMP0016 - Kraków Kujawy, ul. Dymarek 9, 31-983 Kraków</t>
  </si>
  <si>
    <t>Gmina Miasta Tarnowa</t>
  </si>
  <si>
    <t>Gmina Miasta Tarnowa, Gmina Tarnów, Skrzyszów, Pleśna</t>
  </si>
  <si>
    <t>Uchwała Nr XLV/398/2021 Rady Miejskiej w Tarnowie z dnia 28.01.2021 r. w sprawie wyznaczenia aglomeracji Tarnów - Dziennik Urzędowy Woj. Małopolskiego poz. 903, Kraków, dnia 10 lutego 2021 r.</t>
  </si>
  <si>
    <t>Tarnów, PLMP0020, 33-100 Tarnów, ul. Czysta 14</t>
  </si>
  <si>
    <t>Chrzanów, Trzebinia</t>
  </si>
  <si>
    <t>Uchwała Nr XXVII/282/2020 Rady Miejskiej w Chrzanowie z dnia 29 grudnia 2020 r.</t>
  </si>
  <si>
    <t>PLMP0030 - Oczyszczalnia Ścieków Chrzanów - ul. Powstańców Styczniowych 32, 32-500 Chrzanów</t>
  </si>
  <si>
    <t>Miasto Nowy Targ; Nowy Targ; Szaflary; Biały Dunajec; Poronin</t>
  </si>
  <si>
    <t>Uchwała Nr XXVI/286/2020 Rady Miasta Nowy Targ z dn. 28.12.2020 r.</t>
  </si>
  <si>
    <t>PLMP0041</t>
  </si>
  <si>
    <t>Nowy Sącz, Stary Sącz, Nawojowa, Kamionka Wielka</t>
  </si>
  <si>
    <t>Uchwała Nr XXXVIII/422/2020 Rady Miasta Nowego Sącza z dnia 29 grudnia 2020 r. (Dz. U. Woj. Mał. z 14.01.2021 r. poz.387)</t>
  </si>
  <si>
    <t>PLMP0051</t>
  </si>
  <si>
    <t>Zakopane
Kościelisko</t>
  </si>
  <si>
    <t>Uchwała Nr XXV/316/2020 Rady Miasta Zakopane z dnia 26 listopada 2020 r. w sprawie wyznaczenia obszaru i granic aglomeracji Zakopane (Dziennik Urzędowy Woj. Małopolskiego, poz. 7842)</t>
  </si>
  <si>
    <t>PLMP0062
Oczyszczalnia ścieków Spyrkówka 
ul. Kasprowicza 35c
 34-500 Zakopane</t>
  </si>
  <si>
    <t>Miasto Oświęcim</t>
  </si>
  <si>
    <t>Miasto Oświęcim, Gmina Oświęcim, Gmina Chełmek, Gmina Przeciszów, Gmina Polanka Wielka</t>
  </si>
  <si>
    <t>Uchwała nr XXIX/452/20 Rady Miasta Oświęcim z dnia 25 listopada 2020 r. w sprawie wyznaczenia obszaru i granic aglomeracji Oświęcim w skład której wchodzą Miasto Oświęcim, Gmina Oświęcim, Gmina Polanka Wielka, Gmina Przeciszów, Gmina Chełmek</t>
  </si>
  <si>
    <t>Wadowice, Tomice, Mucharz</t>
  </si>
  <si>
    <t>Uchwała Nr XXVIII/247/2020 Rady Miejskiej w Wadowicach z dnia 11 grudnia 2020 r.</t>
  </si>
  <si>
    <t>Oczyszczalnia Ścieków Wadowickiego Przedsiębiorstwa Wodociągów i Kanalizacji Spółka z o.o., ul. Młyńska 110, 34-100 Wadowice, PLMP0080</t>
  </si>
  <si>
    <t>Uchwała  Nr XXIV/342/20 Rady Miejskiej  W  SKAWINIE z dnia 28 października 2020 r.</t>
  </si>
  <si>
    <t>PLMP0090, Oczyszczalnia ścieków w Skawinie, 32-050 Skawina ul. Działkowców 1</t>
  </si>
  <si>
    <t>Miasto i Gmina Olkusz</t>
  </si>
  <si>
    <t>Uchwała Nr XXII/267/2020 Rady Miejskiej w Olkuszu z dnia 30 listopada 2020 r. Dziennik Urzędowy Woj. Małopolskiego z dnia 8 grudnia 2020 r. Poz. 7871</t>
  </si>
  <si>
    <t>PLMP0100</t>
  </si>
  <si>
    <t>Gorlice Miasto</t>
  </si>
  <si>
    <t>Uchwała Rady Miasta Gorlice Nr 370/XXVII/2020 z dnia 17.12.2020 w sprawie wyznaczenia aglomeracji Gorlice, Dz.Urz.Woj.2020.8622 - ogłoszony 28.12.2020 r.</t>
  </si>
  <si>
    <t>PLMP0110, Miejska Oczyszczalnia Ścieków w Gorlicach, ul. Młyńska 12</t>
  </si>
  <si>
    <t>Uchwała nr 177/XXIII/2020 Rady Miejskiej w Myślenicach z dnia 26 maja 2020 r. w sprawie wyznaczenia aglomeracji Myślenice,
(Dz. Urząd. Woj. Małop. z dnia 5 czerwca 2020 r., poz.3836)
http://eDziennik.malopolska.uw.gov.pl/WDU_K/2020/3836/akt.pdf</t>
  </si>
  <si>
    <t>PLMP0121,
Oczyszczalnia Ścieków w Myślenicach, 
32-400 Myślenice, 
ul. Słowackiego 122</t>
  </si>
  <si>
    <t>Miasto Bochnia
Bochnia
Rzezawa</t>
  </si>
  <si>
    <t>Uchwała Nr XXVII/256/20
Rady Miasta Bochnia
z dnia 28 grudnia 2020 r. w sprawie: w sprawie wyznaczenia obszaru i granic aglomeracji Miasto Bochnia</t>
  </si>
  <si>
    <t>PLMP0130 oczyszczalnia ścieków w Bochni ul: Krzyżanowicka; 32-700 Bochnia</t>
  </si>
  <si>
    <t>Uchwała nr XXIX-213-20 Rady Miejskiej w Andrychowie z dnia 26.11.2020 r.</t>
  </si>
  <si>
    <t>PLMP0140 Oczyszczalnia Ścieków w Andrychowie ul. Batorego 68, 34-120 Andrychów</t>
  </si>
  <si>
    <t>Sucha Beskidzka; Stryszawa</t>
  </si>
  <si>
    <t>Uchwała nr XXIII/193/2020 Rady Miasta Sucha Beskidzka z dnia 14 grudnia 2020 r.</t>
  </si>
  <si>
    <t>PLMP0150 Rejonowa Oczyszczalnia Ścieków 34-200 Sucha Beskidzka ul. Wadowicka 4</t>
  </si>
  <si>
    <t>Kęty, Porąbka</t>
  </si>
  <si>
    <t>XXIV/246/2020 z 27.11.2020 Rada Miejska Kęty, Dziennik Urzędowy Woj. Małopolskiego 7.12.2020</t>
  </si>
  <si>
    <t>Oczyszczalnia Ścieków PLMP0161 Kęty, 32-650 Kęty Słowackiego 37</t>
  </si>
  <si>
    <t>Uchwała Nr XXVI.2018.2020 Rady Miejskiej w Krynicy-Zdroju z dnia 28 września 2020 roku w sprawie wyznaczenia obszaru i granic aglomeracji Krynica-Zdrój - Dziennik Urzędowy Woj. Małopolskiego z dnia 14.10.2020r Poz.6380.</t>
  </si>
  <si>
    <t>16.12.2020 r., XXVI/228/2020, Rada Gminy Bukowina Tatrzańska, Dziennik Urzędowy Woj. Małopolskiego, rok 2020, poz. 8371</t>
  </si>
  <si>
    <t>1) PLMP0041 Miejski Zakład Wodociągów i Kanalizacji w Nowym Targu, 34-400 Nowy Targ, ul. Polna 51
2) PPK Bańska Niżna, Al. Tysiąclecia 35a, 34-400 Nowy Targ
3) PLMP0182 Gminny Zakład Komunalny, ul. Podgórska 46, 34-532 Czarna Góra</t>
  </si>
  <si>
    <t>Uchwała Nr XXX/275/VIII/2020 Rady Miasta w Trzebini z dnia 29 grudnia 2020 r.</t>
  </si>
  <si>
    <t>PLMP0190, OŚ Trzebinia, Trzebinia ul. B. Chrobrego 13</t>
  </si>
  <si>
    <t>Uchwała XXVIII/302/2020 Rady Miejskiej w Krzeszowicach z dnia 26.11.2020 r Dziennik Urzędowy Woj. Małopolskiego 2.12.2020 r poz 745</t>
  </si>
  <si>
    <t>COŚ Krzeszowice PLMP0200</t>
  </si>
  <si>
    <t>Uchwała Rady Miejskiej w Miechowie nr XX/325/2020 z dnia 18 grudnia 2020 r.</t>
  </si>
  <si>
    <t>PLMP0210</t>
  </si>
  <si>
    <t>Rabka-Zdrój i Lubień</t>
  </si>
  <si>
    <t>Rady Miejskiej w Rabce-Zdroju nr XXVIII/238/20 z dnia 25.11.2020 r.</t>
  </si>
  <si>
    <t>PLMP0220</t>
  </si>
  <si>
    <t>Uchwała Nr XXIX/228/2020 z dnia 02.12.2020</t>
  </si>
  <si>
    <t>PLMP0230 Brzesko (Przemysłowa Oczyszczalnia Ścieków Carlberg Supply Company Polska S.A.) 32-800 Brzesko, ul. Głowackiego 63,</t>
  </si>
  <si>
    <t>Uchwała Rady Miejskiej w Brzeszczach nr XXIII/236/2020 z dnia 15 grudnia 2020 r. w sprawie wyznaczenia aglomeracji Brzeszcze</t>
  </si>
  <si>
    <t>Oczyszczalnia Ścieków w Brzeszczach, PLMP0240, ul. Świętego Wojciecha 89, 32-620 Brzeszcze</t>
  </si>
  <si>
    <t>Zator; Babice</t>
  </si>
  <si>
    <t>Uchwała Nr XXVI/163/20 Rady Miejskiej w Zatorze z dn. 10 listopada 2020 r. (Dz.U.Woj.Mał 2020 poz.7100)</t>
  </si>
  <si>
    <t>Czarny Dunajec, Kościelisko</t>
  </si>
  <si>
    <t>Uchwała Nr XXVIII/278/2020 Rady Gminy Czarny Dunajec z dnia 30 grudnia 2020 roku</t>
  </si>
  <si>
    <t>PLMP0270</t>
  </si>
  <si>
    <t>Miasto Mszana Dolna; Gmina Mszana Dolna</t>
  </si>
  <si>
    <t>Uchwała Nr XXIX/264/2020 Rady Miejskiej w MSZANIE DOLNEJ z dnia 14 grudnia 2020 roku w sprawie wyznaczenia granic aglomeracji</t>
  </si>
  <si>
    <t>PLMP0280</t>
  </si>
  <si>
    <t>Kalwaria Zebrzydowka</t>
  </si>
  <si>
    <t>Uchwała Nr XXI/215/20 Rady Miejskiej w Kalwarii Zebrzydowskiej z dnia 15 października 2020 roku w wyznaczenie obszaru i granic aglomeracji Kalwaria Zebrzydowska (opublikowano w Dzienniku Urzędowym Woj. Małopolskiego nr 6678 z dnia 2 listopada 2020 r.)</t>
  </si>
  <si>
    <t>PLMP0290</t>
  </si>
  <si>
    <t>Uchwała nr XXXV/218/2020 Rady Gminy Klucze z dnia 18.12.2020 r.</t>
  </si>
  <si>
    <t>Olkusz, PLMP0100, oczyszczalnia PWiK Sp. z o.o. w Olkuszu ul. Kluczewska 4, 32-300 Olkusz</t>
  </si>
  <si>
    <t>Dobczyce</t>
  </si>
  <si>
    <t>Dobczyce, Siepraw</t>
  </si>
  <si>
    <t>Uchwała Nr XXVIII/229/2020
Rady Miejskiej w DOBCZYCACH
z dnia 25 listopada 2020 roku
w sprawie wyznaczenia aglomeracji Dobczyce Centrum</t>
  </si>
  <si>
    <t xml:space="preserve">ID PLMP0310 Oczyszczalnia ścieków w Dobczycach ul. Jagiellońska 45a 32-410 Dobczyce </t>
  </si>
  <si>
    <t>Uchwała nr XXXII/201/2020 Rady Miejskiej w Sułkowicach z dnia 30 grudnia 2020 r.</t>
  </si>
  <si>
    <t>Oczyszczalnia ścieków w Biertowicach, Biertowice 257, 32-440 Sułkowice, PLMP0330</t>
  </si>
  <si>
    <t>Uchwała nr XXIV/304/20 Rady Miejskiej w Niepołomicach z dnia 17 grudnia 2020 r. w sprawie wyznaczenia obszarów i granic aglomeracji Niepołomice</t>
  </si>
  <si>
    <t xml:space="preserve">1. Oczyszczalnia Ścieków Kujawy ul. Dymarek 09, Kraków, ID: PLMP0016 2. Oczyszczalnia Ścieków Płaszów ul. Kosiarzy 3, Kraków, ID: PLMP0011 3. Oczyszczalnia Ścieków w Bochni ul. Majora Bacy 15, Bochnia, ID: PLMP0130 4. Zakład Oczyszczalni Ścieków w Tarnowie przy ul. Czystej 14, 33-100 Tarnów, ID: PLMP 0020
5. Stacja Zlewna Oczyszczalni Ścieków „Centrum” przy ul. Powstańców 13, 41-300 Dąbrowa Górnicza, ID: PLFL0130
</t>
  </si>
  <si>
    <t>Uchwała Nr XXXII/230/2020 Rady Gminy GRÓDEK NAD DUNAJCEM z dnia 30 grudnia 2020 roku w sprawie obszaru i granic aglomeracji Gródek nad Dunajcem (Dz. Urz. Woj. Małopolskiego poz. 8861 z 31.12.2020 roku)</t>
  </si>
  <si>
    <t>Uchwała nr XXIV/310/20 Rady Miejskiej w Słomnikach z 30 grudnia 2020 r.</t>
  </si>
  <si>
    <t xml:space="preserve"> Dąbrowa Tarnowska</t>
  </si>
  <si>
    <t>Gmina Dąbrowa Tarnowska</t>
  </si>
  <si>
    <t>Uchwała Nr XXVIII/295/20 Rady Miejskiej w Dąbrowie Tarnowskiej z dnia 29 grudnia 2020 roku w sprawie wyznaczenia aglomeracji Dąbrowa Tarnowska.</t>
  </si>
  <si>
    <t>PLMP0370, Dąbrowa Tarnowska, ul. Zazamcze 53</t>
  </si>
  <si>
    <t>Miasto Limanowa</t>
  </si>
  <si>
    <t xml:space="preserve">29.12.2020 r., XXXV.231.20, Rada Miasta Limanowa, Dziennik Urzędowy Woj. Małopolskiego poz. 8875 </t>
  </si>
  <si>
    <t>PLMP0381, Limanowa ul. Moczarki</t>
  </si>
  <si>
    <t>Uchwała Rady Miasta i Gminy Uzdrowiskowej Muszyna nr XXVII.315.2020 z dnia 07.12.2020</t>
  </si>
  <si>
    <t>Oczyszczalnia ścieków Muszyna, PLMP0390, adres: ul. Lipowa 9, 33-370 Muszyna</t>
  </si>
  <si>
    <t>Uchwała Nr XLVIII/334/2018 Rady Miejskiej w Szczawnicy z dnia 26 kwietnia 2018 roku</t>
  </si>
  <si>
    <t>PLMP0400</t>
  </si>
  <si>
    <t>Uchwała Nr XXX/281/2020 Rady Miejskiej w WOLBROMIU z dnia 10 grudnia 2020 roku</t>
  </si>
  <si>
    <t>PLMP0410</t>
  </si>
  <si>
    <t>Gmina Mszana Dolna, Lubień, Wiśniowa</t>
  </si>
  <si>
    <t>Uchwała XXIX/304/20 z dnia 29.12.2020 r. Sejmiku Woj. Małopolskiego (Dziennik Woj. Małopolskiego, z 2021 r. z poz. 124)</t>
  </si>
  <si>
    <t>PLMP0440, "Górna Raba" Sp. z o.o., ul. Krakowska 27E, 34-730 Mszana Dolna</t>
  </si>
  <si>
    <t>29.12.2020 Uchwała nr XXII/185/2020, Rada Gminy Stryszów, Małop.2021.431</t>
  </si>
  <si>
    <t>PLMP0450</t>
  </si>
  <si>
    <t>Uchwała Rady Miejskiej Nr XXII/191/20 30 listopada 2020</t>
  </si>
  <si>
    <t>Ciężkowice-PLMP0481, Tuchów-PLMP0580</t>
  </si>
  <si>
    <t>IX/107/2020 z dnia 17.12.2020</t>
  </si>
  <si>
    <t>PLMP0490, ul. K. Olszewskiego 25 32-566 Alwernia</t>
  </si>
  <si>
    <t>Bukowno</t>
  </si>
  <si>
    <t>Bukowno Bolesław</t>
  </si>
  <si>
    <t>Uchwała Nr XXXVI/222/2020 z dnia 29.12.2020 r.</t>
  </si>
  <si>
    <t>Szerzyny, Skołyszyn, Rzepiennik Strzyżewski</t>
  </si>
  <si>
    <t>Uchwała Nr XXXVIII/226/2020 Rady Gminy Szerzyny z dnia 29 grudnia 2020 r. w sprawie wyznaczenia aglomeracji Szerzyny (Dz. Urz. Woj. Małop. z 31.12.2020 r., poz. 8879)</t>
  </si>
  <si>
    <t>Szerzyny - Nadole, PLMP0510, 38-246 Szerzyny 594</t>
  </si>
  <si>
    <t>Uchwała Nr XX/178/2020 Rady Miejskiej w Czchowie z dnia 29 grudnia 2020 r.</t>
  </si>
  <si>
    <t>PLMP0520 gminna oczyszczalnia ścieków w Jurkowie 32-860 Czchów, Jurków</t>
  </si>
  <si>
    <t>Uchwała Rady Gminy Charsznica nr XIX/140/2020 z dnia 30.12.2020 r. w sprawie wyznaczenia obszaru i granic aglomeracji Charsznica (Dziennik Urzędowy Woj. Małopolskiego z dnia 7.01.2021 r. Poz. 159)</t>
  </si>
  <si>
    <t>PLMP0540, Oczyszczalnia Ścieków w Charsznicy,, ul. Żarnowiecka 3, 32-250 Miechów-Charsznica</t>
  </si>
  <si>
    <t>Uchwała Nr XXXIV/228/2020 Rady Gminy Gdów z dnia 29 grudnia 2020 r. w sprawie wyznaczenia obszaru i granic aglomeracji Gminy Gdów</t>
  </si>
  <si>
    <t>PLMP0551</t>
  </si>
  <si>
    <t>Uchwała Nr XXXII/240/2021 Rady Gminy Tymbark z dnia 18 października 2021 r.</t>
  </si>
  <si>
    <t>PLMP0561, Tymbark MWS, Tymbark 156
PLMP0562, BIOK250, dz.ew. nr 643/13</t>
  </si>
  <si>
    <t>XXVII/221/2020, z dn. 11 grudnia 2020 r.</t>
  </si>
  <si>
    <t>Proszowice,PLMP0570, ul.Łąkowa, Proszowice</t>
  </si>
  <si>
    <t>Tuchów</t>
  </si>
  <si>
    <t>Tuchów, Ryglice, Rzepiennik Strzyżewski</t>
  </si>
  <si>
    <t>LIII/835/14 z 01.07.2014 r. Uchwała Sejmiku Woj. Małopolskiego, aktualizacja: Uchwała Nr XXVI/244/2020 Rady Miejskiej w Tuchowie z dnia 25 listopada 2020 r.</t>
  </si>
  <si>
    <t>Tuchów, PLMP0580, ul. Jana III Sobieskiego 69C, 33-100 Tuchów</t>
  </si>
  <si>
    <t>Uchwała Nr XXV/178/20 Rady Gminy Laskowa z dnia 30 grudnia 2020 r.</t>
  </si>
  <si>
    <t>PLMP059 34-603 Ujanowice dz.ew. nr 193/5</t>
  </si>
  <si>
    <t>Uchwała Nr XXIX/264/20 Rady Miejskiej w SZCZUCINIE z dnia 30 grudnia 2020 roku Dz. Urz. Woj. Mał.2020.8852 Ogłoszony: 31.12.2020 http://eDziennik.malopolska.uw.gov.pl/legalact/2020/8852/</t>
  </si>
  <si>
    <t>PLMP0610 Oczyszczalnia ścieków Wola Szczucińska Wola Szczucińska 142, 33 - 230 Szczucin</t>
  </si>
  <si>
    <t>Uchwała Nr XIX/161/20 Rady Gminy RYTRO z dnia 28 grudnia 2020 roku w sprawie wyznaczenia aglomeracji Rytro</t>
  </si>
  <si>
    <t>Oczyszczalnia ścieków w Rytrze PLMP0621</t>
  </si>
  <si>
    <t>Uchwała Nr XXIX/213/2020 Rady Gminy JABŁONKA z dnia 29.12.2020 r. DZ. U. Woj. Małopolskiego</t>
  </si>
  <si>
    <t>PLMP0650</t>
  </si>
  <si>
    <t>Uchwała nr XXII/206/20 Rady Gminy Spytkowice z dnia 22.XII.2020 r. (Dz. U. Woj. Małopolskiego z 2020 r. poz. 8652)</t>
  </si>
  <si>
    <t>PLMP0721 PLMP0250 PLMP0080 PLMP0141 PLMP5161 PLMP0031 PLMP0070</t>
  </si>
  <si>
    <t>Uchwała nr XXIX/219/2020 Rady Miejskiej w Zakliczynie z dnia 30.11.2020 r.</t>
  </si>
  <si>
    <t>PLMP0741</t>
  </si>
  <si>
    <t xml:space="preserve">Uchwała nr XXXII/241/2020 Rady Miejskiej w Bieczu z dnia 27 listopada 2020 r. w sprawie wyznaczenia aglomeracji Biecz ., 2 grudnia 2020, poz. 7408, Dziennik Urzędowy Woj. Małopolskiego </t>
  </si>
  <si>
    <t>Biecz, ul. Tumidajskiego 13, PLMP0750</t>
  </si>
  <si>
    <t>Uchwała Rady Gminy w Iwkowej nr XXVIII/183/20 z 30 grudnia 2020 r.</t>
  </si>
  <si>
    <t xml:space="preserve"> PLMP0760, Kąty 212, 32-862 Porąbka Iwkowska</t>
  </si>
  <si>
    <t>Uchwała Rady Gminy Ochotnica Dolna nr XXX/273/20 z dnia 14 grudnia 2020 roku</t>
  </si>
  <si>
    <t>PLMP0770, Oczyszczalnia ścieków w Tylmanowej, osiedle Łęg Dolny 1A, 34-451 Tylmanowa</t>
  </si>
  <si>
    <t>Grybów</t>
  </si>
  <si>
    <t>Uchwała Nr XXIII/218/2020
Rady Gminy GRYBÓW
z dnia 26 listopada 2020 r.</t>
  </si>
  <si>
    <t>Stróże, PLMP0780, Stróże, 33-331 Stróże</t>
  </si>
  <si>
    <t>Uchwała nr XXI/108/20 Rady Gminy Spytkowice z dnia 29 grudnia 2020 r.</t>
  </si>
  <si>
    <t>Oczyszczalnia ścieków Spytkowice 34-745 Spytkowice 550D, PLM0790</t>
  </si>
  <si>
    <t>Uchwała Nr XXIV/184/2020 Rady Gminy Żegocina z dnia 29 grudnia 2020roku</t>
  </si>
  <si>
    <t>PLMP0800</t>
  </si>
  <si>
    <t>Uchwała Rady Gminy Dobra z dnia 27 listopada 2020 roku Nr XXIII/168/20. Dz.U.WM z dnia 9 grudnia 2020 roku poz 7968</t>
  </si>
  <si>
    <t>Uchwała nr XIX/161/2020 Rady Gminy Osiek z dnia 30 listopada 2020 r. (Dz.U. Woj. Małop. z 2020, poz. 7626)</t>
  </si>
  <si>
    <t>PLMP0820, Oczyszczalnia ścieków Osiek, ul. Ceglana 2, 32-608 Osiek</t>
  </si>
  <si>
    <t>Uchwała Nr X/113/2020 Rady Miejskiej w Koszycach z dnia 11 września 2020 r. w sprawie wyznaczenia aglomeracji Koszyce</t>
  </si>
  <si>
    <t>PLMP0830 Oczyszczalnia ścieków we Włostowicach 7a, 32-130 Koszyce</t>
  </si>
  <si>
    <t>Uchwała Rady Gminy Pleśna Nr XX/194/20 z dnia 27.11.2020 r. (Dz. Urz. Woj. Mał. 2020 poz. 7502)</t>
  </si>
  <si>
    <t>PLMP0840 33-114 Rzuchowa</t>
  </si>
  <si>
    <t>Uchwała Nr XXVII/309/20 Rady Miejskiej w Skale Z Dnia 22 grudnia 2020 r. w Sprawie Wyznaczania Obszaru I Granic Aglomeracji Skała</t>
  </si>
  <si>
    <t>PLMP0851 Oczyszczalnia ścieków w Nowej Wiesi, 32-046 Nowa Wieś</t>
  </si>
  <si>
    <t>Uchwała Nr XXVI/236/2020 Rady Gminy TOMICE z dnia 29 grudnia 2020 r.w sprawie wyznaczenia obszaru i granic aglomeracji Tomice, publikator: Dziennik Urzędowy Woj. Małopolskiego</t>
  </si>
  <si>
    <t>Wadowice, Id_ PLMP0080, adres: ul. Młyńska 110, 34-100 Wadowice</t>
  </si>
  <si>
    <t>Uchwała Nr XXIX/216/2020 Rady Gminy JABŁONKA z dnia 29.12.2020 r. DZ. U. Woj. Małopolskiego</t>
  </si>
  <si>
    <t>PLMP0880</t>
  </si>
  <si>
    <t>Uchwala Rady Gminy Tokarnia nr XXI/154/2020 z dnia 30 grudnia 2020 r.</t>
  </si>
  <si>
    <t>Tokarnia-1 PLMP0890 32-436 Tokarnia 712</t>
  </si>
  <si>
    <t>Uchwała Nr XVIII/167/20 Rady Gminy Zembrzyce</t>
  </si>
  <si>
    <t>PLMP0920 Oczyszczalnia Zembrzyce 34-210 Zembrzyce 655</t>
  </si>
  <si>
    <t>Zabierzów</t>
  </si>
  <si>
    <t>Uchwała nr XXIII/261/20 Rady Gminy Zabierzów z dnia 18.12.2020r Dziennik Urzędowy Woj. Małopolskiego poz. 8529 z dnia 23.12.2020r</t>
  </si>
  <si>
    <t>OS Kraków Płaszów PLMP0011 poprzez punkt zlewny na przepompowni ścieków w m. Rząska</t>
  </si>
  <si>
    <t xml:space="preserve">Uchwała Nr XXV192/2020 Rady Gminy Szczurowa z dnia 11 grudnia 2020r w sprawie wyznaczenia obszaru i granicy </t>
  </si>
  <si>
    <t xml:space="preserve">PLMP0950 </t>
  </si>
  <si>
    <t>Uchwała Nr XXV/239/20 Rady Miejskiej w Nowym Wiśniczu z dnia 17.12.2020 r.</t>
  </si>
  <si>
    <t>Oczyszczalnia ścieków w Starym Wiśniczu PLMP0961 Stary Wiśnicz działka nr 1328/2</t>
  </si>
  <si>
    <t>Chełmiec, Podegrodzie</t>
  </si>
  <si>
    <t>Uchwała XXI/500/2020 Rady Gminy Chełmiec z dnia 10.12.2020</t>
  </si>
  <si>
    <t>PLMP0984, Wielogłowy 350, 33-311 Wielogłowy</t>
  </si>
  <si>
    <t>Uchwała XVI/146/20 Rady Gminy Trzciana z 30.09.2020r</t>
  </si>
  <si>
    <t>Uchwała nr XXIII/168/2020 Rady Gminy Ropa z dnia 30.11.2020 r. w sprawie wyznaczenia aglomeracji Ropa, Dziennik Urzędowy Woj. Małopolskiego poz. 8036</t>
  </si>
  <si>
    <t>PLMP1011 Oczyszczalnia ścieków w Ropie 38-312 Ropa 1230</t>
  </si>
  <si>
    <t>Miasto Grybów</t>
  </si>
  <si>
    <t>Uchwała Nr XXIV/175/2020 Rady Miejskiej w Grybowie z dnia 22 grudnia 2020 roku w sprawie wyznaczenia aglomeracji Grybów Miasto</t>
  </si>
  <si>
    <t>Oczyszczalnia ścieków Równie w Białej Niżnej, PLMP1021, Biała Niżna gmina Grybów</t>
  </si>
  <si>
    <t>Uchwała Nr XX/187/2020 Rady Gminy Gromnik z dnia 10 grudnia 2020 r. /Dziennik Urzędowy Woj. Małopolskiego z dnia 17 grudnia 2020 r., poz. 8399/</t>
  </si>
  <si>
    <t>PLMP0580 - Tuchów, Jana III Sobieskiego 69, 33-170 Tuchów</t>
  </si>
  <si>
    <t>Łapsze Niżne</t>
  </si>
  <si>
    <t>Uchwała Nr XXIII-226/20 Rady Gminy Łapsze Niżne z dnia 14 grudnia 2020 r. w sprawie wyznaczenia obszaru i granic aglomeracji Łapsze Niżne - Niedzica</t>
  </si>
  <si>
    <t>PLMP1050; NIEDZICA; Osiedle Polana Sosny 2, 34 - 441 Niedzica</t>
  </si>
  <si>
    <t xml:space="preserve">Uchwała nr XXV/307/2020 Rady Gminy Korzenna z dnia 17 grudnia 2020 r. w sprawie wyznaczenia obszaru i granic aglomeracji Korzenna, D. U. Woj. Mał. z 2020 r., poz. 8404 </t>
  </si>
  <si>
    <t>Wojnarowa, PLMP1060, 33-322 Wojnarowa 378, Komunalna Oczyszczalnia Ścieków w Nowym Sączu, PLMP00051, ul. Wiklinowa 4, 33-300 Nowy Sącz</t>
  </si>
  <si>
    <t>Uchwała Nr XXIII/152/2020 Rady Gminy Lipnica Wielka z dnia 11 grudnia 2020 r. (Dz. Urz. Woj. Małop. z 2020 r., poz. 8217)</t>
  </si>
  <si>
    <t>PLMP1070
Oczyszczalnia Ścieków
34-483 Lipnica Wielka 1 B</t>
  </si>
  <si>
    <t>Limanowa</t>
  </si>
  <si>
    <t>Uchwała nr XVII/185/2021 Rady Gminy Limanowa</t>
  </si>
  <si>
    <t>oczyszczalnia ścieków w Młynnem Młynne dz.ew. 500/11, 500/14</t>
  </si>
  <si>
    <t>Uchwała Nr XIX/182/20 Rady Gminy Moszczenica z dnia 28.12.2020 r. w sprawie wyznaczenia aglomeracji Moszczenica (Dz. Urz. Woj. 2021.282)</t>
  </si>
  <si>
    <t>PLMP1090, ul. Spacerowa 111, 38-321 Moszczenica</t>
  </si>
  <si>
    <t>Uchwała Nr XXV/208/2020 Rady Gminy Sułoszowa; Dziennik Urzędowy Woj. Małopolskiego z dn. 17.12.2020 r.</t>
  </si>
  <si>
    <t>PLMP1100</t>
  </si>
  <si>
    <t>Jerzmanowice-Przeginia</t>
  </si>
  <si>
    <t>Jerzmanowice-Przeginia, Krzeszowice</t>
  </si>
  <si>
    <t>Uchwała nr XXVIII/196/2020 Rady Gminy Jerzmanowice-Przeginia z dnia 14 grudnia 2020 roku w sprawie wyznaczenia aglomeracji Jerzmanowice-Przeginia - Żary</t>
  </si>
  <si>
    <t>Oczyszczalnia ścieków w Żarach, PLMP1110, Żary 68, 32-065 Paczółkowice</t>
  </si>
  <si>
    <t>29.12.2020 r. XXVI/232/2020, Uchwała Rady Gminy Kłaj, Dziennik Urzędowy Woj. Małopolskiego</t>
  </si>
  <si>
    <t>PLMP112, Kłaj 702B</t>
  </si>
  <si>
    <t>Uchwała Nr XXIV/216/20 Rady Miejskiej w BOBOWEJ 26.10.2020 http[:/eDziennik.malopolska.uw.gov.pl/legalact/2020/6564/</t>
  </si>
  <si>
    <t>Raba Wyżna</t>
  </si>
  <si>
    <t>Uchwała Nr XXIX/275/2021 
Rady Gminy RABA WYŻNA z dnia 30.06.2021 r.</t>
  </si>
  <si>
    <t xml:space="preserve"> PLMP1160; 
Oczyszczalnia ścieków Rokiciny Podhalańskie; 
34-721 Raba Wyżna, 
Rokiciny Podhalańskie 161A</t>
  </si>
  <si>
    <t>Uchwała nr XVIII/194/21 Rady Miejskiej Nowe Brzesko z dnia 16 kwietnia 2021r</t>
  </si>
  <si>
    <t>MPWIK Kraków, oczyszczalnia Kujawy ul. Dymarek9 ID PLMP0016, oczyszczalnia Płaszów, ul Kosiarzy3 PLMP0011,GPGK Koszyce ul. Włostowicka 7a PLMP0830, Zakład Wodociągów i Kanalizacji Proszowice ul. Jagiełły25, PLMP0570, Zakład Usług Rolniczych AGROBUD Piotrkowice Małe 97, 32-104 Koniusza poza aglomeracją.</t>
  </si>
  <si>
    <t>Uchwała nr XXIII/260/20 Rady Gminy Zabierzów z dnia 18.12.2020r Dziennik Urzędowy Woj. Małopolskiego poz. 8528 z dnia 23.12.2020r</t>
  </si>
  <si>
    <t>Miasto Jordanów</t>
  </si>
  <si>
    <t>Uchwała Nr XIX/166/2020
Rady Miasta JORDANOWA
z dnia 21 grudnia 2020 roku
w sprawie wyznaczenia obszaru i granic aglomeracji Jordanów</t>
  </si>
  <si>
    <t>Oczyszczalnia Ścieków Wrzosy 34-240 Jordanów Osiedla Wrzosy 8 PLMP1230</t>
  </si>
  <si>
    <t>Mogilany</t>
  </si>
  <si>
    <t>Uchwała RG Mogilany nr XXIV/255/2020</t>
  </si>
  <si>
    <t>1. Kraków-Płaszów, PLMP0011
 ul. Kosiarzy 3, 30-731 Kraków
2. Skawina, PLMP0090
 ul. Działkowców 1, 32-050 Skawina</t>
  </si>
  <si>
    <t>Uchwała XXVIII/303/2020 Rady Miejskiej w Krzeszowicach z dnia 26.11.2020 r Dziennik Urzędowy Woj. Małopolskiego 2.12.2020 r poz 746</t>
  </si>
  <si>
    <t>29 grudnia 2020 r., Uchwała nr XXI/183/20 Rady Gminy Siepraw w sprawie wyznaczenia aglomeracji Siepraw, Dziennik Urzędowy Woj. Małopolskiego</t>
  </si>
  <si>
    <t>PLMP1330, Oczyszczalnia ścieków w Sieprawiu, ul. Lipowa 42, 32-447 Siepraw</t>
  </si>
  <si>
    <t>Liszki</t>
  </si>
  <si>
    <t>Uchwała Nr XXII/308/2020 Rady Gminy Liszki z dnia 28 października 2020 r.</t>
  </si>
  <si>
    <t>PLMP1400 Liszki-Piekary, Piekary b.n 32-060 Liszki</t>
  </si>
  <si>
    <t>28.12.2020,Nr XV/145/20 Rady Gminy Łukowica ogłoszono w Dz.U.Woj. 2021poz.453 w dniu 19.01.2021</t>
  </si>
  <si>
    <t xml:space="preserve">Uchwała Nr XXVI/299/2020 Rady Gminy Wielka Wieś z dnia 26 listopada 2020 r. </t>
  </si>
  <si>
    <t>PLMP0011 - Kraków Płaszów, ul. Kosiarzy 3, 33-332 Kraków; PLMP0016 - Kraków Kujawy, ul. Dymarek 9, 31-983 Kraków; PLMP0100 - Olkusz, ul. Wspólna 33, 32-300 Olkusz; PLMP0200 - Centralna Oczyszczalnia Ścieków w Krzeszowicach,</t>
  </si>
  <si>
    <t>Uchwała Nr XXV/159/2020 Rady Gminy Radgoszcz z dnia 29 grudnia 2020 r. w sprawie wyznaczenia aglomeracji Radgoszcz</t>
  </si>
  <si>
    <t>Radgoszcz - Centrum, PLMP1550, Radgoszcz, wsp. geogr. 21,1109 E, 50,2169 N</t>
  </si>
  <si>
    <t>Uchwała Nr XXII/175/2020 Rady Gminy Lipinki z dnia 8 grudnia 2020 roku w sprawie wyznaczenia aglomeracji Lipinki. (Dziennik Urzędowy Woj. Małopolskiego; opublikowano 10.12.2020 r. poz. 8088).</t>
  </si>
  <si>
    <t xml:space="preserve">Miejskie Przedsiębiorstwo Gospodarki Komunalnej ul. 11-go Listopada 54a 
38-300 Gorlice PLMP0110 </t>
  </si>
  <si>
    <t>Uchwała Nr XXXIV/222/2020 z dnia 21 grudnia 2020 r.</t>
  </si>
  <si>
    <t>PLMP 0051- Komunalna Oczyszczalnia ścieków w Nowym Sączu</t>
  </si>
  <si>
    <t>Uchwała RG Mogilany nr XXIV/256/2020</t>
  </si>
  <si>
    <t>Uchwała Nr XXIX/214/2020 Rady Gminy JABŁONKA z dnia 29.12.2020 r. DZ. U. Woj. Małopolskiego</t>
  </si>
  <si>
    <t>PLMP1670</t>
  </si>
  <si>
    <t>Uchwała nr XXVI/268/2020 Rady Gminy w Iwanowicach z dnia 30-11-2020 r.</t>
  </si>
  <si>
    <t xml:space="preserve">PLMP1690, Oczyszczalnia Ścieków ECOLO-CHIEF, ul. Jurajska 144, 32-095 Iwanowice Dworskie, </t>
  </si>
  <si>
    <t>Uchwała nr XVII/184/2021 Rady Gminy Limanowa</t>
  </si>
  <si>
    <t>Uchwała nr XXII/208/20
Rady Gminy Wiśniowa
z dnia 21 grudnia 2020 roku; Dz. Urz. Woj. 2020.8515</t>
  </si>
  <si>
    <t xml:space="preserve">PLMP0121 - MZGK Myślenice, ul. Piłsudskiego 47, 32-400 Myślenice, PLMP0280 - Oczyszczalnia Ścieków w Mszanie Dolnej, ul. Krakowska 27e, 34-730 Mszana Dolna, PLMP5155 - Oczyszczalnia Ścieków w Raciechowicach działka nr 559/2, PLMP1142 - Oczyszczalnia Ścieków w Szczyrzycu działka nr 101/2, PLMP0011 - Oczyszczalnia Ścieków Płaszów w Krakowie, ul. Kosiarzy 3, 30-731 Kraków, PLMP 1762 - Oczyszczalnia Ścieków w Poznachowicach Dolnych, Poznachowice Dolne 168, 32-412 Wiśniowa, </t>
  </si>
  <si>
    <t xml:space="preserve">Uchwała Nr XVIII/148/20 Rady Gminy OLESNO z dnia 30 grudnia 2020 r. </t>
  </si>
  <si>
    <t>OŚ Olesno PLMP1860, ul. Długa 221, 33-210 Olesno</t>
  </si>
  <si>
    <t>Gołcza</t>
  </si>
  <si>
    <t>XX/178/20 z dn.23.12.2020r</t>
  </si>
  <si>
    <t>PLMP1900 Oczyszczalnia Ścieków w Rzeżuśni gmina Gołcza dz.ewid.nr 736/2</t>
  </si>
  <si>
    <t>Uchwała Nr 201/XX/2020 Rady Gminy w Łososinie Dolnej z dnia 10 grudnia 2020 r.</t>
  </si>
  <si>
    <t>Uchwała nr XVIII/163 Rady Gminy Mucharz z 24 listopada 2020</t>
  </si>
  <si>
    <t>PLMP2070</t>
  </si>
  <si>
    <t>XXII/194/2020 z dnia 4 grudnia 2020 r.</t>
  </si>
  <si>
    <t>PLMP2090, Gnojnik SBR, Gnojnik dz. nr 171/4 i 172/2</t>
  </si>
  <si>
    <t>Uchwała nr XXIII/181/20 Rady Gminy Rzezawa z dnia 21 grudnia 2020 r. (Dz. U. Woj. Małopolskiego z dn. 30 grudnia 2020 r. r. poz. 8770)</t>
  </si>
  <si>
    <t>Oczyszczalnia Ścieków Komunalnych w Borku PLMP2121, dz. nr 173/2 m. Borek; Oczyszczalnia Ścieków Komunalnych w Okulicach, PLMP2122 dz. nr 884/2, 885, 883 m. Okulice</t>
  </si>
  <si>
    <t>Uchwała Nr XXIX/215/2020 Rady Gminy JABŁONKA z dnia 29.12.2020 r. DZ. U. Woj. Małopolskiego</t>
  </si>
  <si>
    <t>PLMP2150N</t>
  </si>
  <si>
    <t>Sękowa</t>
  </si>
  <si>
    <t>Uchwała Nr XXII/235/2020 Rady Gminy Sękowa z dnia 21 grudnia 2020 r. w sprawie wyznaczenia aglomeracji Sękowa-Wapienne (Dz.Urz. Woj. Mał. z dn. 22.12.2020 r. poz 8489)</t>
  </si>
  <si>
    <t>PLMP2202N Wapienne nr ew.14/2</t>
  </si>
  <si>
    <t>Uchwała Nr XXIX/229/2020 z dnia 02.12.2020</t>
  </si>
  <si>
    <t xml:space="preserve">PLMP2230N, Sterkowiec - Zajazie, 32-823 Szczepanów, Sterkowiec, </t>
  </si>
  <si>
    <t>Uchwała Nr XXI/186/2020 Rady Gminy Krościenko nad Dunajcem z dnia 30 grudnia 2020 roku</t>
  </si>
  <si>
    <t>PLMP2250N</t>
  </si>
  <si>
    <t>Uchwała Nr XXIII/206/2020 Rady Gminy w Drwini z dnia 29 grudnia 2020 r. w sprawie wyznaczenia obszarów i granic aglomeracji</t>
  </si>
  <si>
    <t>PLMP0130 Oczyszczalnia Bochnia</t>
  </si>
  <si>
    <t>Uchwała Nr XX/199/2020 Rady Gminy Nowy Targ z dnia 22 grudnia 2020 roku</t>
  </si>
  <si>
    <t>PLMP2280N</t>
  </si>
  <si>
    <t>Uchwała nr 109/XXVIII/2020</t>
  </si>
  <si>
    <t>Oczyszczalnia Jazowsko</t>
  </si>
  <si>
    <t>Uchwała Nr XVIII/186/20 Rady Gminy UŚCIE GORLICKIE z dnia 30.12.2020 r. w spr. wyznaczenia aglomeracji Uście Gorlickie Dz.U. Woj. Małopol.Z 07.01.2021, poz.183</t>
  </si>
  <si>
    <t xml:space="preserve">PLMP2350N, 38-316 Wysowa-Zdrój tel. 18/353-20-07, Wysowa-Zdrój dz. Nr 138/2 </t>
  </si>
  <si>
    <t>Bochnia</t>
  </si>
  <si>
    <t>Uchwała Rady Gminy Bochnia nr XXIV/180/20 z 27.11.2020 r.</t>
  </si>
  <si>
    <t>Kraków - Płaszów, PLMP0011, Kraków, ul. Kosiarzy 3, Oczyszczalnia Bochnia, PLMP0130, Bochnia, ul. Mjr. Bacy 15</t>
  </si>
  <si>
    <t>Uchwała Nr XX/197/2020 Rady Gminy Nowy Targ z dnia 22 grudnia 2020 roku</t>
  </si>
  <si>
    <t>PLMP2370N</t>
  </si>
  <si>
    <t>Lipnica Murowana</t>
  </si>
  <si>
    <t>Uchwała Nr: XVIII.188.2020z dnia 27 listopada 2020, publikacja 7 grudnia 2020</t>
  </si>
  <si>
    <t>1-Oczyszczalnia Ścieków Lipnica Dolna 291, 32-724 Lipnica Murowana id: PLMP_2390N; 2-Gminna Oczyszczalnia Ścieków w Łąkcie Górnej, Łąkta górna 332, 32-731 Żegocina id: PLMP0800</t>
  </si>
  <si>
    <t>PLMP502, Targowisko 552</t>
  </si>
  <si>
    <t>Uchwała nr XXVIII/195/2020 Rady Gminy Jerzmanowice-Przeginia z dnia 14 grudnia 2020 roku w sprawie wyznaczenia aglomeracji Jerzmanowice-Przeginia - Szklary</t>
  </si>
  <si>
    <t>Oczyszczalnia ścieków w Szklarach, PLMP5030, 32-048 Szklary 140</t>
  </si>
  <si>
    <t>Libiąż</t>
  </si>
  <si>
    <t>Uchwała Nr XXIII/173/2020 Rady Miejskiej w Libiążu z dnia 21 grudnia 2020 r.</t>
  </si>
  <si>
    <t>PLMP504, Libiąż, ul. Sanitarna 2</t>
  </si>
  <si>
    <t>Uchwała Nr XXIII/174/2020 Rady Miejskiej w Libiążu z dnia 21 grudnia 2020 r.</t>
  </si>
  <si>
    <t>PLMP5050, Oczyszczalnia Ścieków Libiąż "B", 32-590 Libiąż ul. Gromiecka</t>
  </si>
  <si>
    <t>Uchwała nr 108/XXVIII/2020</t>
  </si>
  <si>
    <t>Oczyszczalnia Łącko</t>
  </si>
  <si>
    <t>Uchwała Nr XXVII.316.2020 Rady Miasta i Gminy Uzdrowiskowej Muszyna z dnia 07 grudnia 2020 r. w sprawie wyznaczenia obszaru i granic aglomeracji Żegiestów</t>
  </si>
  <si>
    <t>Oczyszczalnia ścieków Żegiestów, PLMP5081, Żegiestów dz. nr 593/1; Oczyszczalnia ścieków Andrzejówka, PLMP5082, Andrzejówka dz. Nr 421/1</t>
  </si>
  <si>
    <t>Uchwała Nr XXIII/217/2020
Rady Gminy GRYBÓW
z dnia 26 listopada 2020 r.</t>
  </si>
  <si>
    <t>Uchwała nr XXVI/165/2021 Rady Gminy Niedźwiedź z dnia 27 stycznia 2021</t>
  </si>
  <si>
    <t xml:space="preserve">Mszana Dolna Górna Raba sp.z.o.o., PLMP0280, ul. Krakowska 27E, 34-735 Niedźwiedź, </t>
  </si>
  <si>
    <t xml:space="preserve">Uchwała Nr XIX/161/2020 Rady Gminy WIEPRZ z dnia 28 października 2020 roku z późn. zmianami </t>
  </si>
  <si>
    <t>PLMO0140, ul. Stefana Batorego 68, 34-120 Andrychów</t>
  </si>
  <si>
    <t>Nowy Targ, Bukowina Tatrzańska</t>
  </si>
  <si>
    <t>Uchwała Nr XX/198/2020 Rady Gminy Nowy Targ z dnia 22 grudnia 2020 roku</t>
  </si>
  <si>
    <t>PLMP5130</t>
  </si>
  <si>
    <t>Lisia Góra</t>
  </si>
  <si>
    <t>Lsia Góra</t>
  </si>
  <si>
    <t>Uchwała Rady Gminy nr XX/259/2020 z 29.12.2020 r. w sprawie wyznaczenia aglomeracji LISIA GÓRA - WSCHÓD opublikowana w Dz.U.Woj.Mał. z dnia 05.01.2021 r., poz. 30</t>
  </si>
  <si>
    <t>Tarnów,PLMP0020,Zakład Oczyszczalni Ścieków Tarnowskich Wodociągów Sp. z o.o., 33-100 Tarnów, ul. Czysta 14</t>
  </si>
  <si>
    <t>Jodłownik, Łapanów, Raciechowice</t>
  </si>
  <si>
    <t>Uchwała nr XXIV/179/2020</t>
  </si>
  <si>
    <t>PLM1141 Jodłownik, PLMP1142 Szczyrzyc; Kobylec, 32-740 Łapanów; Osa 250 Raciechowice</t>
  </si>
  <si>
    <t>Uchwała Nr XXXV.331.2021 Rady Gminy Czernichów z dnia 22 marca 2021 r. w sprawie wyznaczenia obszaru i granic aglomeracji Czernichów</t>
  </si>
  <si>
    <t>PLMP5161 Wołowice</t>
  </si>
  <si>
    <t>Uchwała nr XXIX/230/2020 Rady Miejskiej w Piwnicznej-Zdroju z dnia 28.12.2020 (Dz.Urz.Woj. Mał. 2020 poz 8755)</t>
  </si>
  <si>
    <t>Piwniczna-Zdrój, Krakowska 26, 33-350 Piwniczna-Zdrój 
PLMP5171</t>
  </si>
  <si>
    <t>Igołomia - Wawrzeńczyce</t>
  </si>
  <si>
    <t>Igołomia- Wawrzeńczyce</t>
  </si>
  <si>
    <t>22.12.2020, XXIV/172/2020, Rada Gminy Igołomia - Wawrzeńczyce, Dziennik Urzędowy Woj. Małopolskiego z 2020, poz. 8626</t>
  </si>
  <si>
    <t>PLMP0016, Kraków-Kujawy, ul. Dymarek 9 31-983 Kraków</t>
  </si>
  <si>
    <t>Maków Podhalański</t>
  </si>
  <si>
    <t>Maków Podhalański, Zawoja</t>
  </si>
  <si>
    <t>Uchwała Nr XXIV.224.2020. Rady Miejskiej w Makowie Podhalańskim z dnia 16 grudnia 2020 r. w sprawie wyznaczenia obszaru i granic aglomeracji Makowsko-Zawojskiej (Dz.U. Woj. Małopolskiego z dnia 16 grudnia 2020 r. poz. 8327)</t>
  </si>
  <si>
    <t>OS SUCHA BESKIDZKA PLMP0150 ul. WADOWICKA, OS ZEMBRZYCE PLMP0920, OS OSIELEC (GMINA JORDANÓW)</t>
  </si>
  <si>
    <t>Czorsztyn</t>
  </si>
  <si>
    <t>Uchwała Nr XIX/160/2020 Rady Gminy Czorsztyn z dnia 8 grudnia 2020 roku</t>
  </si>
  <si>
    <t>PLMP5210</t>
  </si>
  <si>
    <t>PLMP5220</t>
  </si>
  <si>
    <t>Uchwała nr XI/129/19 Rady Miejskiej w Niepołomicach z dnia 11 października 2019 r. w sprawie wyznaczenia aglomeracji Niepołomice - Wschód</t>
  </si>
  <si>
    <t xml:space="preserve">1. Oczyszczalnia Ścieków Kujawy ul. Dymarek 09, Kraków, ID: PLMP0016 2. Oczyszczalnia Ścieków Płaszów ul. Kosiarzy 3, Kraków, ID: PLMP0011 3. Oczyszczalnia Ścieków w Bochni ul. Majora Bacy 15, Bochnia, ID: PLMP0130 4. Zakład Oczyszczalni Ścieków w Tarnowie przy ul. Czystej 14, 33-100 Tarnów, ID: PLMP 0020 5. Stacja Zlewna Oczyszczalni Ścieków „Centrum” przy ul. Powstańców 13, 41-300 Dąbrowa Górnicza, ID: PLFL0130
</t>
  </si>
  <si>
    <t>Ryglice</t>
  </si>
  <si>
    <t>Uchwała nr XXVII/195/20 Rady Miejskiej w Ryglicach z dnia 30 grudnia 2020 roku w sprawie wyznaczenia aglomeracji Ryglice: Lubcza - Wola Lubecka (Dz. U. W. Mał. 2021 poz.286)</t>
  </si>
  <si>
    <t>PLMP0580 Tuchów, ul. Jana III Sobieskiego 69C, 33-170 Tuchów</t>
  </si>
  <si>
    <t>Uchwała Rady Gminy Bochnia nr XXIV/181/20 z 27.11.2020 r.</t>
  </si>
  <si>
    <t>Dziennik Urzędowy Woj. Małopolskiego Kraków, dnia 30 grudnia 2020 r. Poz. 8774, Uchwała Nr XIV/290/2020 Rady Gminy DĘBNO z dnia 29 grudnia 2020 roku w sprawie: wyznaczenia obszaru i granic aglomeracji Dębno</t>
  </si>
  <si>
    <t>PLMP6012, OCZYSZCZALNIA ŚCIEKÓW w MSC. MASZKIENICE DZ. Nr 411/1</t>
  </si>
  <si>
    <t>Uchwała Nr XLVIII/1317/20 Rady Miasta KRAKOWA z dnia 18 listopada 2020 r. w sprawie wyznaczenia obszaru i granic aglomeracji Kraków-Sidzina
(Dz. Urz. Woj. MAŁOP.2020.7325)</t>
  </si>
  <si>
    <t>PLMP0011 - Kraków Płaszów, 
ul. Kosiarzy 3, 33-332 Kraków</t>
  </si>
  <si>
    <t>Uchwała Rady Gminy nr XXI/275/2021 z 21.01.2021 r. w sprawie wyznaczenia aglomeracji LISIA GÓRA - ZACHÓD opublikowana w Dz.U.Woj.Mał. z dnia 27.01.2021 r., poz. 572</t>
  </si>
  <si>
    <t>Radłów</t>
  </si>
  <si>
    <t xml:space="preserve">Uchwała nr XXVII/235/2020 Rady Miejskiej w Radłowie z dnia 30 grudnia 2020 </t>
  </si>
  <si>
    <t>Radłów PLMP0700 ul. Grobla 19, 33-130 Radłów</t>
  </si>
  <si>
    <t>Uchwała Nr XXII/236/2020 Rady Gminy Sękowa z dnia 21 grudnia 2020 r.w sprawie wyznaczenia aglomeracji Sękowa-Siary Małastów (Dz.Urz. Woj. Mał. z dn.22.12.2020 r. poz 8490</t>
  </si>
  <si>
    <t xml:space="preserve"> Miejskie Przedsiębiorstwo Gospodarki Komunalnej Sp. z o.o. Oczyszczalnia ścieków ul. Młyńska 12 ,38-300 Gorlice PLMP0110 </t>
  </si>
  <si>
    <t>Wojnicz</t>
  </si>
  <si>
    <t xml:space="preserve">Uchwała Nr XXI/241/2020 Rady Miejskiej w Wojniczu z dnia 28 grudnia 2020 w sprawie wyznaczenia aglomeracji Wojnicz Miasto Dz.URZ.Woj.2020.8896. </t>
  </si>
  <si>
    <t>PLMP002-Oczyszczalnia ścieków w Tarnowie Czysta 14, 33-100 Tarnów</t>
  </si>
  <si>
    <t>Uchwała Nr XXIX/435/21 Rady Miejskiej w Żabnie z dnia 4 listopada 2021 r. w sprawie wyznaczenia aglomeracji Żabno</t>
  </si>
  <si>
    <t>PLM0020 Tarnów ul. Czysta 14, 33-100 Tarnów</t>
  </si>
  <si>
    <t>Gmina Wierzchosławice</t>
  </si>
  <si>
    <t>30.12.2020, XXXI/215/2020, Rada Gminy Wierzchosławice, Dziennik Urzędowy Woj. Małopolskiego</t>
  </si>
  <si>
    <t>PLPM6080</t>
  </si>
  <si>
    <t>Warszawa, Izabelin, Legionowo, Marki, Jabłonna, Ząbki, Zielonka, Nieporęt.</t>
  </si>
  <si>
    <t>Uchwałą XLI/1263/2020 Rady Miasta Stołecznego Warszawy z dnia 3.12.2020 r.
https://eDziennik.mazowieckie.pl/WDU_W/2020/12832/akt.pdf</t>
  </si>
  <si>
    <t xml:space="preserve">1. PLMZ0650 Oczyszczalnia Ścieków "Mokre Łąki" w Truskawiu, ul. Mojre Łąki 8, 05-080 Izabelin; 
2. PLMZ0290 Oczyszczalnia w Radzyminie, ul. Księżycowa 13;
3. PLMZ0120 Oczyszczalnia Krym w Wołominie, ul. Krymska 2;
4. PLMZ0011 PWiK 05-200 Wołomin, oczyszczalnia ścieków KRYM -Leśniakowizna;
</t>
  </si>
  <si>
    <t>Radom,
Zakrzew,
Jedlnia Letnisko</t>
  </si>
  <si>
    <t>Uchwała Nr XLVIII/443/2020 Rady Miejskiej w Radomiu z dnia 17 grudnia 2020 r., opublikowana w Dzienniku Urzędowym Woj. Mazowieckiego dnia 17 grudnia 2020 r. pod poz. 13091</t>
  </si>
  <si>
    <t>PLMZ0020</t>
  </si>
  <si>
    <t>Pruszków, Piastów, Michałowice, Ożarów Mazowiecki, m. st. Warszawa Dzielnica Ursus</t>
  </si>
  <si>
    <t>Uchwała z dnia 28.01.2021 r. Nr XXXIII.334.2021 Rady Miasta Pruszkowa; Dz. Urz.Woj.2021.1443 ogłoszony 19.02.2021 r.</t>
  </si>
  <si>
    <t>Zakład Pruszków PLMZ0030 ul. Domaniewska 23, Pruszków</t>
  </si>
  <si>
    <t>Grodzisk Mazowiecki, Milanówek, Podkowa Leśna</t>
  </si>
  <si>
    <t>Uchwała nr 406/2020 Rady Miejskiej w Grodzisku Mazowieckim z dnia 25.11.2020, DzU Woj. Mazowieckiego z dnia 02.12.2020 poz.11781</t>
  </si>
  <si>
    <t>grupowa oczyszczalnia ścieków; PLMZ0040; Chrzanów Duży, ul. Ekologiczna 2, 05-825 Grodzisk Mazowiecki</t>
  </si>
  <si>
    <t>Siedlce- gmina miejska Siedlce- gmina wiejska</t>
  </si>
  <si>
    <t>Uchwała nr XXX/329/2020 Rady Miasta Siedlce z dnia 22 grudnia 2020 r. (Dz.Urz. Woj. Maz. 2020, poz. 13559)</t>
  </si>
  <si>
    <t>Siedlce, PLMZ0050, 08-110 Siedlce, ul. Zamiejska 1</t>
  </si>
  <si>
    <t>Płock</t>
  </si>
  <si>
    <t>Uchwała Rady Miasta Płocka nr 436/XXV/2020 z 26.11.2020 r. w sprawie wyznaczenia obszaru i granic aglomeracji Płock, Dziennik Urzędowy Woj. Mazowieckiego z 03.12.2020 r. poz. 12038</t>
  </si>
  <si>
    <t>PLMZ0060</t>
  </si>
  <si>
    <t>Gmina Miejska Ciechanów, część gminy Opinogóra Górna, część gminy Ciechanów</t>
  </si>
  <si>
    <t>Uchwała nr 314/XXX/2021 z dnia 4 stycznia 2021 r. Rady Miasta Ciechanów Dziennik Urzędowy Woj. Mazowieckiego z 2021 r. poz.537</t>
  </si>
  <si>
    <t>Oczyszczalnia ścieków w Ciechanowie, PLMZ0070, ul. Szczurzynek 1</t>
  </si>
  <si>
    <t xml:space="preserve"> Otwock, Karczew, Celestynów</t>
  </si>
  <si>
    <t>Uchwała nr XXXIX/393/20 Rady Miasta Otwocka z dn. 17 grudnia 2020 r. opublikowana w Dz. Urz. Woj. Maz. 2020 poz. 13120 z dnia 2020.12.18.</t>
  </si>
  <si>
    <t>Oczyszczalnia ścieków w Otwocku, PLMZ0082</t>
  </si>
  <si>
    <t>Uchwała Nr 700/XXXIII/2020
Rady Miejskiej w PIASECZNIE
z dnia 22 grudnia 2020 r., Dz. Urz. Woj. Maz. z dnia 31.12.2020 r. nr 13574
w sprawie wyznaczenia obszaru i granic aglomeracji Piaseczno</t>
  </si>
  <si>
    <t>Piaseczno, PLZM0091, ul. Żeromskiego 39, 05-500 Piaseczno</t>
  </si>
  <si>
    <t>Uchwała nr 295/XXXVIII/2020 Rady Miejskiej Sierpca z dnia 30 grudnia 2020 r.
Publikator: Dziennik Urzędowy Woj. Mazowieckiego poz. 200 z dnia 12 stycznia 2021 r.</t>
  </si>
  <si>
    <t>PLMZ0100 Miejska Oczyszczalnia Ścieków w Sierpcu, ul. Bojanowska 1, 09-200 Sierpc</t>
  </si>
  <si>
    <t>Uchwałą z dn. 30.12.2020 r. Nr 373/XXXVIII/2020 Rady Miasta Ostrołęki w sprawie wyznaczenia obszaru i granic aglomeracji Ostrołęka, ogłoszona w Dzienniku Urzędowym Woj. Mazowieckiego w dniu 18.01.2021 r., poz. 430</t>
  </si>
  <si>
    <t>PLMZ0110, OSTROŁĘKA, 07-410 Ostrołęka, ul. Chemiczna 2</t>
  </si>
  <si>
    <t>Wołomin, Kobyłka</t>
  </si>
  <si>
    <t>XXVI-174/2020 Rady Miejskiej w Wołominie z dnia 22.12.2020 r. opublikowane w Dzienniku Urzędowym Woj. Mazowieckiego 28.12.2020 r.</t>
  </si>
  <si>
    <t>PLMZ0120</t>
  </si>
  <si>
    <t>Miasto Sochaczew</t>
  </si>
  <si>
    <t>Uchwała nr XX/212/21 Rady Miejskiej w Sochaczewie z dn. 10 lutego 2021 r. w sprawie wyznaczenia aglomeracji (Dz. Urząd. Woj. Maz. z 2021 r. poz. 1545)</t>
  </si>
  <si>
    <t>PLMZ0130, Miejska Oczyszczalnia Ścieków w Sochaczewie, Al. 600-lecia 69, 96-500 Sochaczew PLMZ0130</t>
  </si>
  <si>
    <t>Uchwała Nr XXIV/240/2021 z dnia 26 maja 2021 r. Dz. Urz. Woj. Mazowieckiego z 2021 r. poz.5000</t>
  </si>
  <si>
    <t>PLMZ0140 Ostrów Mazowiecka ulica Olszynowa 16, 07-300 Ostrów Mazowiecka</t>
  </si>
  <si>
    <t>Uchwała nr IV/40/2018 Rady Miasta Mława z dnia 18 grudnia 2018 r. Dziennik Urzędowy Woj. Mazowieckiego z dnia 3.01.2019, poz. 105</t>
  </si>
  <si>
    <t>PLMZ0150</t>
  </si>
  <si>
    <t>Miasto Płońsk</t>
  </si>
  <si>
    <t>Gmina Miasto Płońsk, Gmina Płońsk, Gmina Baboszewo</t>
  </si>
  <si>
    <t>Uchwała nr XXXIX/282/2020 Rady Miejskiej w Płońsku z dnia 29.12.2020 r. (Dz. Urz. Woj. Mazowieckiego 2021.292)</t>
  </si>
  <si>
    <t>PLMZ0160, Oczyszczalnia Ścieków, Poświętne, ul. Pułtuska 5,
EKO-WYWÓZ Daniel Wodzyński, 56619774517, LEMNA w Kondrajcu, REMONDIS DROBIN Komunalna Sp. z o.o., Oczyszczalnia ścieków Drobin ul. Tupadzka 12, ul. Pułtuska 5, Gminny Zakład Komunalny w Sochocinie Sp. z o. o.</t>
  </si>
  <si>
    <t>Uchwała nr XXXI/217/2020 Rady Miejskiej w Warce z dnia 17 grudnia 2020 r., w sprawie wyznaczenia obszaru i granic aglomeracji Warka Dz. Urz. Woz. Maz. 2020.13144</t>
  </si>
  <si>
    <t>Warka, PLMZ0170, 05-660 Warka, ul. Turystyczna 32</t>
  </si>
  <si>
    <t>Żyrardów, Jaktorów, Radziejowice</t>
  </si>
  <si>
    <t xml:space="preserve">Uchwała nr XXXIII/278/20 Rady Miasta Żyrardów z dnia 29.12.2020 r. https://eDziennik.mazowieckie.pl/legalact/2021/551/
</t>
  </si>
  <si>
    <t>PLMZ0180
Komunalna Oczyszczalnia Ścieków, ul. Czysta 5, 96-300 Żyrardów</t>
  </si>
  <si>
    <t>Mińsk Mazowiecki (miasto)</t>
  </si>
  <si>
    <t>Mińsk Mazowiecki(miasto) Mińsk Mazowiecki(gmina)</t>
  </si>
  <si>
    <t xml:space="preserve">Uchwała Nr XXVII.247.2021 Rady Miasta Mińsk Mazowiecki z dnia 1 lutego 2021 r. zmieniająca uchwałę w sprawie wyznaczenia obszaru i granic aglomeracji Mińsk Mazowiecki (Dz. Urz. Woj. Maz. z 12.02.2021 r., poz. 1196)
 </t>
  </si>
  <si>
    <t>PLMZ0190</t>
  </si>
  <si>
    <t>Kozienice, Sieciechów</t>
  </si>
  <si>
    <t xml:space="preserve"> Uchwała Rady Miejskiej w Kozienicach nr XXVIII/324/2020 z dnia 3 grudnia 2020 r. Dz.U.Woj mazowieckiego poz. 12706 z dnia 11.12.2020 r.</t>
  </si>
  <si>
    <t>Kozienice PLMZ020, ul. Wiślana 18</t>
  </si>
  <si>
    <t>Błonie, Leszno, Baranów</t>
  </si>
  <si>
    <t xml:space="preserve">Uchwała Nr XXVI/232/20 Rady Miejskiej w Błoniu z dnia 14 grudnia 2020 Dziennik Urzędowy Woj. Mazowieckiego Warszawa, dnia 19 lutego 2021r, poz. 1438 </t>
  </si>
  <si>
    <t>Miejska Oczyszczalnia Ścieków w Błoniu PLMZ021</t>
  </si>
  <si>
    <t xml:space="preserve"> Uchwała Nr XXV/190/2020 Rady Miasta i Gminy Białobrzegi z dnia 30 grudnia 2020 r. w sprawie zmiany Uchwały Nr VII/048/2019 Rady Miasta i Gminy Białobrzegi z dnia 25 kwietnia 2019 r. w sprawie likwidacji dotychczasowej aglomeracji Białobrzegi oraz wyznaczenia nowej aglomeracji Białobrzegi Publikator Dziennik Urzędowy Woj. Mazowieckiego, Poz. 595 Warszawa dn. 25 stycznia 2021 r. </t>
  </si>
  <si>
    <t>PLMZ0220 Oczyszczalnia Ścieków w Białobrzegach, ul. Spacerowa 43</t>
  </si>
  <si>
    <t>Uchwała Rady Miejskiej w Grójcu XIV/110/19 z dnia 07.10.2019r. Dz.Urz.Woj. Maz. z 2019 poz. 11964 z dnia 18.10.2019r.</t>
  </si>
  <si>
    <t>PLMZ0230, Kobylin 1, 05-600 Grójec</t>
  </si>
  <si>
    <t>Uchwała nr XVIII/280/2020 z dnia 30.12.2020 r. Rady Miejskiej w Nowym Dworze Mazowieckim opublikowana w Dzienniku Urzędowym Woj. mazowieckiego 17 kwietni 2021 r. poz. 3410</t>
  </si>
  <si>
    <t xml:space="preserve">MPWIK Błonie ul. Towarowa 5, 05-870 PLMZ0210, Przedsiębiorstwo Wodociągowo - Kanalizacyjne "Legionowo" Sp.z.o.o, T. Kościuszki 16a PLMZ0011, ZGK Zakroczym, ul. Parowa Okólna 3B PLMZ0880, Pomiechowskie Przedsiębiorstwo Wodno Kanalizacyjne, ul. Kupiecka 10, Pomiechówek PLMZ0820, MPWIK M.st.WArszawy ul. Starynkiewicza 5, stacja zlewna ul. Syta 190/192 PLMZ0011, Zakład Wodociągów i Kanalizacji w Leoncinie Michałów PLMZ1610N </t>
  </si>
  <si>
    <t>CHORZELE</t>
  </si>
  <si>
    <t>Uchwała 208/XXX/20 Rady Miejskiej w CHORZELACH z dnia 30 LISTOPADA 2020 ROKU w SPRAWIE wyznaczenia obszaru i granic aglomeracji CHORZELE, DZ.URZ.Woj.MAZ.Z 2020 r., POZ. 12640</t>
  </si>
  <si>
    <t>PLMZ0250</t>
  </si>
  <si>
    <t>Uchwała Nr XXXVI/315/2020 Rady Gminy Raszyn z dnia 30 grudnia 2020 r. w sprawie wyznaczenia obszaru i granic aglomeracji Raszyn (Dz. Urz. Woj. Maz. z 2020 r. Poz. 496) zmieniona UCHWAŁĄ Nr XLI/348/2021 Rady Gminy Raszyn z dnia 19 maja 2021 r.</t>
  </si>
  <si>
    <t>PLMZO261, OCZYSZCZALNIA ŚCIEKÓW w FALENTACH</t>
  </si>
  <si>
    <t>Węgrów., Liw</t>
  </si>
  <si>
    <t>Uchwała Nr XXIX/198/2020 Rady Miejskiej Węgrowa z dnia 29.12.2020 r. (Dz. Urzędowy Woj. Mazowieckiego z roku 2021, poz. 1489)</t>
  </si>
  <si>
    <t>PLMZ0270 Miejska Oczyszczalnia Ścieków w Węgrowie ul. Targowa 9</t>
  </si>
  <si>
    <t xml:space="preserve">Maków Mazowiecki </t>
  </si>
  <si>
    <t>Uchwała Nr XV/100/2019 Rady Miejskiej w Makowie Mazowieckim z dnia 25 października 2019 r. (Dz. Urz. Woj. Maz. z 2019 r., poz. 12892)</t>
  </si>
  <si>
    <t xml:space="preserve">Miejska oczyszczalnia ścieków, PLMZ0280, ul. Stanisława Moniuszki 121, 06-200 Maków Mazowiecki </t>
  </si>
  <si>
    <t xml:space="preserve">Uchwała nr 384/XXVII/2020 Rady Miejskiej w Radzyminie z dnia 14.12.2020 r. w sprawie wyznaczenia obszaru i granic aglomeracji Radzymin, opublikowana w Dzienniku Urzędowym Woj. Mazowieckiego (Mazow.2020 r. Poz. 12952) </t>
  </si>
  <si>
    <t>PLMZ0290, Oczyszczalnia Ścieków Komunalnych, ul. Księżycowa 13, 05-250 Radzymin</t>
  </si>
  <si>
    <t>Uchwała nr 328/VIII/24/2021 z dnia 24 lutego 2021 r.(Dz. U.Woj.Maz.202 poz. 3488)</t>
  </si>
  <si>
    <t>PLMZ0300</t>
  </si>
  <si>
    <t>Gmina Miasto Pionki</t>
  </si>
  <si>
    <t>Gmina Miasto Pionki Gmina Pionki</t>
  </si>
  <si>
    <t xml:space="preserve">Pionki Uchwała Nr XXXI/197/2021 Rady Miasta Pionki z dnia 22 lutego 2021 r. w sprawie wyznaczenia obszaru i granic aglomeracji Pionki, Dziennik Urzędowy Woj. Mazowieckiego </t>
  </si>
  <si>
    <t>Oczyszczalnia ścieków w Radomiu PLMZ0020 ul. Energetyków 26 26-600 Radom</t>
  </si>
  <si>
    <t>Uchwała nr XXVI/323/20 Rady Miejskiej w Wyszkowie z dnia 30 grudnia 2020 r. w sprawie wyznaczenia obszaru i granic aglomeracji Gminy Wyszków</t>
  </si>
  <si>
    <t>PLMZ0320</t>
  </si>
  <si>
    <t>Miasto Garwolin gmina miejska i część Gminy Garwolin wiejskiej</t>
  </si>
  <si>
    <t>Uchwała nr XXXVI/199/2020 Rady Miasta Garwolina z dnia 29 grudnia 2020 r. w sprawie wyznaczenia obszaru i granic aglomeracji Garwolin Dziennik Wojewódzki Woj. Mazowieckiego z 12 stycznia 2021r Poz 199.</t>
  </si>
  <si>
    <t>PLZM0330</t>
  </si>
  <si>
    <t>Uchwała Nr XXX/271/2020 Rady Miejskiej w Łomiankach z dnia 26 listopada 2020 roku w sprawie wyznaczenia obszaru i granic aglomeracji Łomianki.</t>
  </si>
  <si>
    <t>PLMZ0350, Łomianki, ul. Brukowa 2a</t>
  </si>
  <si>
    <t>Nieporęt, Serock, Wieliszew</t>
  </si>
  <si>
    <t>Uchwała Nr 227/XXIII/2020 Rady Miejskiej w SEROCKU z dnia 27 maja 2020 r. (Dz. Urz. Woj. 2020.6505 z dnia 09.06.2020).</t>
  </si>
  <si>
    <t xml:space="preserve">PLMZ0360 Oczyszczalnie Dębe, Dębe 77, 05-140 Serock </t>
  </si>
  <si>
    <t>Miasto Sokołów Podlaski</t>
  </si>
  <si>
    <t>Miasto Sokołów Podlaski, Gmina Sokołów Podlaski</t>
  </si>
  <si>
    <t>Uchwała Rady Miejskiej w Sokołowie Podlaskim z dnia 22.12.2020 r. nr XIX/122/2020 w sprawie wyznaczenia aglomeracji Sokołów Podlaski (Dz. U. Woj. Maz. z 2021 r. poz. 888)</t>
  </si>
  <si>
    <t>Oczyszczalnia Ścieków w Sokołowie Podlaskim, ul. Kosowska 75, 08-300 Sokołów Podlaski PLMZ</t>
  </si>
  <si>
    <t>https://eDziennik.mazowieckie.pl/WDU_W/2020/13004/akt.pdf</t>
  </si>
  <si>
    <t>PLMZ0040</t>
  </si>
  <si>
    <t>Przasnysz (GM),
Przasnysz (GW),
Czernice Borowe (GW)</t>
  </si>
  <si>
    <t>Uchwała Nr XXXIV/263/2020 Rady Miejskiej w Przasnyszu z dnia 22 grudnia 2020 r. w sprawie wyznaczenia obszaru i granic aglomeracji Przasnysz (Dz. Urz. Woj. Maz. z 2020 r., poz. 13480)</t>
  </si>
  <si>
    <t>PLMZ0390; Oczyszczalnia ścieków w Przasnyszu; ul. Makowska 192, 06-300 Przasnysz</t>
  </si>
  <si>
    <t>Uchwała Nr XXIV/170/20 Rady Miejskiej w Szydłowcu z dnia 27 października 2020 r. Dziennik Urzędowy Woj. mazowieckiego z dnia 6 listopada 2020 roku póz. 10999.</t>
  </si>
  <si>
    <t>PLMZ0400 ul. Sowińskiego 52a, 26-500 Szydłowiec</t>
  </si>
  <si>
    <t>Uchwała nr XLIV/365/2020 Sejmiku Woj. Mazowieckiego z dnia 29 grudnia 2020 r. (Dz. Urz. Woj. Maz. Poz. 13410)</t>
  </si>
  <si>
    <t>PLMZ0410</t>
  </si>
  <si>
    <t>Miasto Gostynin</t>
  </si>
  <si>
    <t>Uchwała Nr 218/XXVIII/2020 Rady Miejskiej w GOSTYNINIE z dnia 30 grudnia 2020 r., opublikowana w Dzienniku Urzędowy Woj. Mazowieckiego w dniu 12 stycznia 2021, poz. 487</t>
  </si>
  <si>
    <t>PLMZ0421</t>
  </si>
  <si>
    <t>Uchwała Nr XXXVI/336/2020 Rady Miejskiej w Pułtusku z dnia 29 grudnia 2020 r.https://eDziennik.mazowieckie.pl/WDU W/2021/322/akt.pdf</t>
  </si>
  <si>
    <t>PLMZ0430</t>
  </si>
  <si>
    <t xml:space="preserve">Sulejówek </t>
  </si>
  <si>
    <t>Uchwała nr XXV/284/2020 Rady Miasta Sulejówek z dnia 26 listopada 2020 r-Dziennik Urzędowy Woj. Mazowieckiego poz. 12494 z 9 grudnia 2020 r.; 
Uchwała zmieniająca nr XXXVIII/425/2021 Rady Miasta Sulejówek z dnia 25 listopada 2021 r</t>
  </si>
  <si>
    <t>Miejska Oczyszczalnia ścieków w Sulejówku ul. Poligonowa 05-070 Sulejówek, PLMZ0440</t>
  </si>
  <si>
    <t>Uchwała z 30.10.2019 r. Nr XIV/113/2019 Rady Miejskiej w Łochowie w sprawie wyznaczenia aglomeracji Łochów opublikowana w Dz.U. Woj. Maz. z 08.11.2019 poz. 12718, zmieniona Uchwałą z 25.11.2020 r. Nr XXXI/212/2020</t>
  </si>
  <si>
    <t>Oczyszczalnia Łochów, PLMZ0450</t>
  </si>
  <si>
    <t>Uchwała nr XXV/202/2020 Rady Gminy Teresin z dnia 23 czerwca 2020 r. w sprawie likwidacji dotychczasowej aglomeracji Teresin oraz wyznaczenia nowej aglomeracji Teresin (Dz. Urz. Woj. mazowieckiego z 2020 roku poz. 7086)</t>
  </si>
  <si>
    <t>PLMZ0460 Oczyszczalnia ścieków w Granicach ul. Szafirowa 23,PLMZ0210 - Miejska Oczyszczalnia Ścieków w Błoniu ul. Towarowa 5, PLMZ1280N Gminna Oczyszczalnia ścieków w Janowie, gm. Brochów,2 - stacja zlewna Miejskiego Przedsiębiorstwa Oczyszczania Miasta w Warszawie ul. Jagiellońska 65, PLMZ0130 -Miejska Oczyszczalnia Ścieków w Sochaczewie Al. 600-lecia 69</t>
  </si>
  <si>
    <t>Uchwała Nr XXXIII/222/2020 Rady Miejskiej w ZWOLENIU z dnia 22 grudnia 2020 r. w sprawie wyznaczenia obszaru i granic aglomeracji Zwoleń; Dziennik Urzędowy Woj. Mazowieckiego</t>
  </si>
  <si>
    <t>PLMZ0470, Zwoleń, 26-700 Zwoleń, ul. Podłęczna nr porządkowy 21</t>
  </si>
  <si>
    <t>Uchwała nr 201/XXVI/20 Rady Miejskiej w Żurominie z dnia 22 grudnia 2020 r. w sprawie wyznaczenia obszaru i granic aglomeracji Żuromin. Dz. Urz. z dnia 30 grudnia 2020 r. poz. 13458</t>
  </si>
  <si>
    <t>Żuromin PLMZ0480</t>
  </si>
  <si>
    <t>Uchwała Nr XXVII/231/20
Rady Miejskiej w MSZCZONOWIE
z dnia 16 grudnia 2020 r.
w sprawie wyznaczenia obszaru i granic aglomeracji Mszczonów http://www.eDziennik.mazowieckie.pl/WDU_W/2020/13032/akt.pdf</t>
  </si>
  <si>
    <t>PLMZ0490</t>
  </si>
  <si>
    <t>Uchwała nrVII.108.2019
Rady Miejskiej w Tłuszczu
z dnia 29 października 2019 r.
Dziennik Urzędowy Woj. Mazowieckiego z dnia 08 listopada 2019 r.
Poz. 12710</t>
  </si>
  <si>
    <t>PLMZ0500 
Oczyszczalnia Ścieków 
ul. Wiejska 56, 05-240 Tłuszcz</t>
  </si>
  <si>
    <t xml:space="preserve">Uchwała Nr XXVII/296/2020 z dnia 17 grudnia 2020 r. w sprawie wyznaczenia obszaru i granic aglomeracji Stare Babice, Dziennik Urzędowy Woj. Maz. 2020 r., poz. 13421 </t>
  </si>
  <si>
    <t>PLMZ0510, Stare Babice, Kutrzeby 36, Stare Babice</t>
  </si>
  <si>
    <t>Wiązowna</t>
  </si>
  <si>
    <t xml:space="preserve">Uchwała Nr 124.XXIX.2020 Rady Gmina Wiązowna z dnia 22 grudnia 2020 r. (Dz. Urz. Woj. Maz. z dnia 29 grudnia 2020 r. poz. 13406) </t>
  </si>
  <si>
    <t>EMÓW, PLMZ0520, EMÓW ul. WIĄZOWSKA 2A, 05-462 WIĄZOWNA</t>
  </si>
  <si>
    <t>Przysucha, Borkowice</t>
  </si>
  <si>
    <t>Uchwała Nr XXII/193/2020 Rady Gminy i Miasta przysucha z dnia 29 grudnia 2020 r. Dz. U Woj. Maz.z dnia 11 stycznia 2021 poz. 171</t>
  </si>
  <si>
    <t>Przysucha, PLMZ 0530 ul. Skarbowa 2, 26-400 Przysucha</t>
  </si>
  <si>
    <t>Nr XXX/165/2020 z dnia 11 grudnia 2020-DZUWM z 2020 poz. 12871</t>
  </si>
  <si>
    <t>PLMZ0540 Lipsko ul. Solecka 90</t>
  </si>
  <si>
    <t>Uchwała Nr XXXII/204/2020 Rady Miejskiej w SKARYSZEWIE z dnia 25 listopada 2020 r., Dz.U.Woj. Mazow. z 4 grudnia 2020 r. poz. 12134</t>
  </si>
  <si>
    <t>PLMZ0550</t>
  </si>
  <si>
    <t>Uchwała Nr XXXIV/250/20 Rady Miejskiej w Tarczynie z dnia 16.12.2020 r., (Dz. Urz. Woj. Maz 2020.13002)</t>
  </si>
  <si>
    <t>PLMZ057 Oczyszczalnia ścieków - Dohler, ul. Dobrowolskiego 21</t>
  </si>
  <si>
    <t>Uchwała Nr
SR.XXIII.0007.219.2020
Rady Gminy Dębe Wielkie
Dziennik Urzędowy Woj. Mazowieckiego
z dnia 14 stycznia 2021 r. poz. 300</t>
  </si>
  <si>
    <t>PLMZ0600</t>
  </si>
  <si>
    <t>D. Urząd. Woj. Maz. z 6 listopada 2020 roku poz. 10980 Uchwała Nr XXI/150/2020 Rady Miejskiej w GLINOJECKU z dnia 29 października 2020 r.</t>
  </si>
  <si>
    <t>Uchwała nr 206/XXVI/2020 Rady Gminy Małkinia Górna z dnia 15 grudnia 2020 r. w sprawie wyznaczenia aglomeracji Małkinia Górna (Dz. Urz. Woj. Maz. z 2020 r. poz. 13237)</t>
  </si>
  <si>
    <t>Małkinia Górna, PLMZ0620</t>
  </si>
  <si>
    <t>Uchwała nr XXX/196/2020 Rady Miejskiej w Nowym Mieście nad Pilicą z dnia 29 grudnia 2020 r. w sprawie zmiany Uchwały nr XIV/93/2019 Rady Miejskiej w Nowym Mieście nad Pilicą z dnia 31 października 2019 roku w sprawie wyznaczenia aglomeracji Nowe Miasto nad Pilicą, w zakresie zmiany wskaźnika RLM i obszaru aglomeracji, Dz. Urz. Woj. Maz. z 2021 r. poz. 281.)</t>
  </si>
  <si>
    <t>PLMZ0630</t>
  </si>
  <si>
    <t>Uchwała Nr XXXV/276/20 Rady Gminy Izabelin z dn. 29 grudnia 2020 r.</t>
  </si>
  <si>
    <t>PLMZ0650</t>
  </si>
  <si>
    <t xml:space="preserve">Uchwała nr XXXIII/198/20 Rady Miasta i Gminy Łosice z dnia 9 grudnia 2020 r. w sprawie wyznaczenia aglomeracji Łosice (Dz. Urz. Woj. Maz. z 2020 r. poz. 12711) </t>
  </si>
  <si>
    <t xml:space="preserve">PLMZ0660 </t>
  </si>
  <si>
    <t>Uchwała Rady Miejskiej w Nasielsku nr XXIII/222/20 z dnia 30.12.2020 r. (Dz.Urz. Woj. Maz. 368)</t>
  </si>
  <si>
    <t>PLMZ0670</t>
  </si>
  <si>
    <t>01.04.2021, Uchwała 357/XXXI/2020 Rady Gminy Lesznowola, Dz.URZ.Woj.2021.2824</t>
  </si>
  <si>
    <t>PLMZ0091 Oczyszczalnia ścieków w Piasecznie, ul. Żeromskiego 39 Piaseczno</t>
  </si>
  <si>
    <t>Uchwała Nr XXVI/80/2020
Rady Gminy JEDLIŃSK
z dnia 15 grudnia 2020 r. opublikowana w Dzienniku Urzędowym Woj. Mazowieckiego dnia 16 grudnia 2020 r. pod poz. 12972</t>
  </si>
  <si>
    <t>PLMZ0690 Jedlińsk ul. Łąkowa 22, 26-660 Jedlińsk</t>
  </si>
  <si>
    <t>Uchwała Nr XXIV/170/2020 Rady Miejskiej w Żelechowie z dnia 29.10.2020 r. (Dz. Urz. Woj. Maz.z 09.12.2020 r. poz. 12409</t>
  </si>
  <si>
    <t>PLMZ0700, Miejska oczyszczalnia ścieków w Żelechowie, ul. Marszałka Józefa Piłsudskiego 51, 08-430 Żelechów</t>
  </si>
  <si>
    <t>SOŃSL</t>
  </si>
  <si>
    <t xml:space="preserve">Uchwała Nr XXXIX/189/2021 Rady Gminy SOŃSK z dnia 24 lutego 2021 r. (Dz. Urz. Woj. Maz. z 2021 r., poz1694) </t>
  </si>
  <si>
    <t xml:space="preserve">Oczyszczalnia Ścieków w Komorach Dąbrowych, ID PLMZ0720, Komory Dąbrowne 18 </t>
  </si>
  <si>
    <t xml:space="preserve">2020-12-18, XXXII/213/2020, Uchwała Rady Miejskiej w Iłży, Dz. Urz. 2021, poz. 295 z dnia 14 stycznia 2021 rokuhttp://eDziennik.mazowieckie.pl/WDU_W/2021/295/akt.pdf </t>
  </si>
  <si>
    <t>PLMZ0730</t>
  </si>
  <si>
    <t>Uchwała Rady Gminy Klembów nr III.260.2020 z dnia 30.12.2020; Dziennik Urzędowy
Woj. MAZOWIECKIEGO z 30.12.2020 r. Poz. 13536</t>
  </si>
  <si>
    <t>PLMZ0750, Klembów, ul. Miła 15</t>
  </si>
  <si>
    <t>Uchwała Nr XXVII/156/2020 Rady Miasta Łaskarzew z dnia 30 grudnia 2020 r. w sprawie wyznaczenia obszaru i granic aglomeracji Łaskarzew (Dz. Urz. Woj. 2021.1309)</t>
  </si>
  <si>
    <t>Łaskarzew, PLMZ0760, ul. Wolska 100, 08-450 Łaskarzew</t>
  </si>
  <si>
    <t xml:space="preserve">Miasto Raciąż </t>
  </si>
  <si>
    <t>Uchwała Nr XX/167/2020 Rady Miejskiej w RACIĄŻU z dnia 18 grudnia 2020 r.(Dz.Urz.Woj.Mazow.z 2020 r. poz.13546</t>
  </si>
  <si>
    <t>PLMZ0771</t>
  </si>
  <si>
    <t>Uchwała Nr XIV.93.2019 Rady Miejskiej w Pilawie z dnia 30 października 2019 r. w sprawie wyznaczenia aglomeracji Pilawa (Dz. Urz. Woj. Maz., 2019 poz. 13535)</t>
  </si>
  <si>
    <t>PLMZ0791</t>
  </si>
  <si>
    <t>Uchwała Nr XXVI.258.2020 Rady Miejskiej w Halinowie z dnia 22 grudnia 2020 r. w sprawie wyznaczenia obszaru i granic aglomeracji Halinów oraz Uchwała zmieniająca nr XXXII.330.2021 Rady Miejskiej w Halinowie z dnia 29 czerwca 2021 r. Dz. Urz. Woj. 2020.13207
Ogłoszony: 23.12.2020 Dz. Urz. Woj. 2021.6163
Ogłoszony: 08.07.2021</t>
  </si>
  <si>
    <t>PMZ080, Oczyszczalnia ścieków w Długiej Kościelnej, ul. Polna 1, 05-074 Halinów</t>
  </si>
  <si>
    <t>Uchwała Nr 185/XXVIII/2020 Rady Miasta i Gminy Gąbin z dnia 04 grudnia 2020 roku,Dz. U.Woj. Maz. z 18.01.2021 r.,poz. 416</t>
  </si>
  <si>
    <t>Miejsca Oczyszczalnia Ścieków w Gąbinie PLMZ0810, ul. Cmentarna</t>
  </si>
  <si>
    <t>Uchwała Nr XXV/187/2020 Rady Gminy Pomiechówek z dnia 29 grudnia 2020 r. zmieniona Uchwałą Nr XXVII/216/2021 Rady Gminy Pomiechówek z dnia 08 lipca 2021 r.</t>
  </si>
  <si>
    <t>PLMZ0820, Oczyszczalnia ścieków "MEWA" ul. Koralowa 13, 08-180 Pomiechówek</t>
  </si>
  <si>
    <t>Uchwała nr XXVIII/323/2020 Rady Miejskiej z dnia 3 grudnia 2020 r. Dziennik Urzędowy Woj. Mazowieckiego Warszawa dnia 11 grudnia 2020 r.</t>
  </si>
  <si>
    <t>Kozienice PLMZ020</t>
  </si>
  <si>
    <t>Uchwała nr 97/XXX/2020 Rady Gminy Żabia Wola z dnia 25 listopada 2020 r. Uchwała nr 17/XXXIII/2021 Rady Gminy Żabia Wola z dnia 27 stycznia 2021 r. Zmieniająca uchwałę nr 97/XXX/2020</t>
  </si>
  <si>
    <t>Uchwała Nr XIX/122/20R z dn.29.12.2020 r. Dz.Urz Woj. Maz. Poz. 540 z dnia 20.01.2021</t>
  </si>
  <si>
    <t>PLNZ0860 Bąkowiec, 26-930 Garbatka-Letnisko</t>
  </si>
  <si>
    <t>Zakroczym Nowy Dwór Mazowiecki</t>
  </si>
  <si>
    <t>Uchwała XXIX/272/2020 z dnia 29 Grudzień 2020 Dziennik Urzędowy Woj. Mazowieckiego</t>
  </si>
  <si>
    <t>PLMZ088 Zakroczym ul Parowa Okólna 3b</t>
  </si>
  <si>
    <t>Uchwała Nr XVII/126/2020
Rady Gminy ŁYSE
z dnia 11 grudnia 2020 r.
w sprawie wyznaczenia obszaru i granic aglomeracji Łyse.
Dz. U. Woj. Maz. z dnia 17 grudnia 2020 r., Poz. 13043</t>
  </si>
  <si>
    <t>PLMZ0890
Oczyszczalnia ścieków Łyse, 
ul. Adama Chętnika 31, 07-437 Łyse</t>
  </si>
  <si>
    <t>Uchwała Nr XXX/264/2020 Rady Gminy KADZIDŁO z dnia 29 grudnia 2020 r. w sprawie wyznaczenia obszaru i granic aglomeracji Kadzidło, Dz.U. Woj. Maz. Poz. 448</t>
  </si>
  <si>
    <t>PLMZ0900, Kadzidło, ul. Lokalna 2, 07-420 Kadzidło</t>
  </si>
  <si>
    <t>Uchwała nr XXI/159/2020 Rady Gminy w Sobolewie z dnia 2 listopada 2020 r. (Dz. Urz. Woj. 2020.12131)</t>
  </si>
  <si>
    <t xml:space="preserve">PLMZ0910 Oczyszczalnia Sobolew ul. Żytnia 18, 08-460 Sobolew </t>
  </si>
  <si>
    <t>Uchwała Rady Gminy w Bielsku nr 142/XXIII/2020 
z dnia 30.11.2020 r.
Dziennik Urzędowy Woj. Mazowieckiego z dnia 08.12.2020 r. poz. 12346</t>
  </si>
  <si>
    <t>Oczyszczalnia Ścieków w Bielsku, ul Glinki 27, 09-230, PLMZ0920</t>
  </si>
  <si>
    <t>Uchwała Nr XXXVII/200/2020 z dnia 29 grudnia 2020 roku w sprawie przyjęcia wyznaczenia obszaru i granic aglomeracji Jedlnia-Letnisko, 
Publikacja: Dziennik Urzędowy Woj. Mazowieckiego, Rocznik: 2021, Pozycja: 194, Data ogłoszenia: 12 stycznia 2021</t>
  </si>
  <si>
    <t>Gmina Garwolin</t>
  </si>
  <si>
    <t>29.12.2020 r., nr XXII/198/2020, Rada Gminy Garwolin, w sprawie wyznaczenia obszaru i granic aglomeracji Wola Rębkowska, Dz. U. Woj. Mazow. z 2021 r. poz. 4</t>
  </si>
  <si>
    <t>Płoniawy-Bramura, Krasne</t>
  </si>
  <si>
    <t>Uchwała Nr 154.XXIII.2020
Rady Gminy PŁONIAWY-BRAMURA
z dnia 31 grudnia 2020 r. Dz. U. Woj. Maz. z dnia 3 marca 2021 r. poz. 1791</t>
  </si>
  <si>
    <t>PLMZ0950</t>
  </si>
  <si>
    <t>Uchwała nr SOK.0007.193.2020 Rady Gminy Jednorożecz dnia 29 grudnia w sprawie wyznaczenia obszaru i granic aglomeracji Jednorożec; Dziennik Urzędowy Woj. Mazowieckiego</t>
  </si>
  <si>
    <t>PLMZ0960, Oczyszczalnia Ścieków w Jednorożcu, ul. Zielona 3A, 06-323 Jednorożec</t>
  </si>
  <si>
    <t>Uchwała nr XXIV/225/2020 Rady Miejskiej w Mrozach z dnia 29.12.2020 r. w sprawie wyznaczenia aglomeracji Mrozy (Dz. Urz. Woj. Maz. z 2021 r. poz. 310)</t>
  </si>
  <si>
    <t>Uchwała Nr XXXII.434.2021 Rady Gminy NADARZYN z dnia 27 stycznia 2021 r. (Dz. Urz. Woj. Mazow. z 2021 r. Poz.1112)</t>
  </si>
  <si>
    <t xml:space="preserve">PLMZ 0990 Nadarzyn, PLMZ 0030 Pruszków, PLMZ0210 Błonie, PLMZ0261 Raszyn,PLMZ 0091 Piaseczno, PLMZ0570 Tarczyn, PLMZ0040 Grodzisk Maz., PLMZ0012 Warszawa </t>
  </si>
  <si>
    <t xml:space="preserve">Uchwała Nr. XV/172/20 z dnia 21.12.2020 r. Rady Gminy Dobre Opublikowane w Dzienniku Urzędowym Woj. Mazowieckiego </t>
  </si>
  <si>
    <t>Oczyszczalnia ścieków Dobre ul. Lawendowa 14, PLM1000</t>
  </si>
  <si>
    <t>Uchwała Nr XXIV/233/2020 w sprawie wyznaczenia aglomeracji (Dz. Urz. Woj. 2021 poz. 145)</t>
  </si>
  <si>
    <t>BIOBLOK PS-400, PLMZ1010, ul. Tupadzka 14, 09-210 Drobin</t>
  </si>
  <si>
    <t>Uchwała XVII/183/20 Rady Miejskiej w Myszyńcu z dnia 25.11.2020; data ogłoszenia w Dz. U. 3.12.2020 poz.12030</t>
  </si>
  <si>
    <t>Myszyniec (BIONIP), PZLM1030 Myszyniec ul. Świętego Franciszka 16</t>
  </si>
  <si>
    <t xml:space="preserve">Uchwała nr 201/XXXI/20 Rady Gminy Słupno z dnia 30.12.2020 r. w sprawie wyznaczenia obszaru i granic aglomeracji Słupno (Dz. Urz. Woj. 2021.388) </t>
  </si>
  <si>
    <t xml:space="preserve">PLMZ1040 Oczyszczalnia ścieków ul. Młynarska 23 09-472 Słupno </t>
  </si>
  <si>
    <t>Uchwała nr XXX/149/2020 Rady Gminy Miastków Kościelny z dnia 28 grudnia 2020 r. opublikowana w Dzienniku Woj. Mazowieckiego poz. 811</t>
  </si>
  <si>
    <t>PLMZ1050</t>
  </si>
  <si>
    <t>Uchwała Nr XXXIV/178/2020 Rady Gminy Tczów z dnia 11.12.2020 r. w sprawie wyznaczenia obszaru i granic aglomeracji Tczów, Dz. U. W.M. z 2020 r. poz. 12896</t>
  </si>
  <si>
    <t xml:space="preserve">Uchwała Nr XIX/177/2020 Rady Miejskiej w KAŁUSZYNIE z dnia 29 grudnia 2020 r. (Dz. Urz. Woj. Maz. z 2021 r. poz. 246) w sprawie wyznaczenia obszaru i granic aglomeracji Kałuszyn </t>
  </si>
  <si>
    <t>PLMZ1080 Olszewice dz. 124/2, 05-310 Kałuszyn</t>
  </si>
  <si>
    <t>158/XXVI/2020 z dnia 30 listopada 2020r RgIm Wyszogród, Dz.Urz.Woj. Maz poz.12855</t>
  </si>
  <si>
    <t>PLMZ1090,kościuszki, 09-450 Wyszogród</t>
  </si>
  <si>
    <t>Uchwała nr 97/XXV/2020 Rady Gminy Wiskitki z dnia 28 grudnia 2020 r. w sprawie wyznaczenia obszaru i granic aglomeracji Wiskitki (Dz. U. Woj. Maz. z 2021 r.)</t>
  </si>
  <si>
    <t>Komunalna Oczyszczalnia Ścieków-PLMZ0180- ul. Czysta 3, 96-300 Żyrardów; Gminna Oczyszczalnia Ścieków w Guzowie- PLZM1100- Guzów ul. Fabryczna 2, 96-315 Wiskitki; Miejska Oczyszczalnia Ścieków w Sochaczewie- PLMZ0130- Al. 600-lecia 69, 96-500 Sochaczew</t>
  </si>
  <si>
    <t>Uchwała XXV154.2020 Rady Miejskiej w Róanie z dnia 30 grudnia 2020 r.</t>
  </si>
  <si>
    <t xml:space="preserve"> Oczyszczalnia Różan, ul. Dolna 19, 06-230 Różan; PLMZ1110</t>
  </si>
  <si>
    <t>Uchwała Nr XXII/128/2020 Rady Gminy Strzegowo z dnia 17 grudnia 2020 roku
Dziennik Urzędowy Woj. Mazowieckiego rok 2020 poz. 13084</t>
  </si>
  <si>
    <t>Strzegowo PLMZ1120
ul. Słowackiego 38
06-445 Strzegowo</t>
  </si>
  <si>
    <t>Uchwała Nr XXXV/183/2020 Rady Miejskiej w MOGIELNICY z dnia 25 listopada 2020 r (D.Urz.W.M z dnia 03.12.2020r poz. 11971)</t>
  </si>
  <si>
    <t>PLMZ1130</t>
  </si>
  <si>
    <t>Uchwała Nr XXXIII/211/2020 Rady Gminy Stara Kornica z dnia 22 grudnia 2020 r. w sprawie wyznaczenia obszarów i granic aglomeracji Stara Kornica Dz.U. Woj. Mazowieckiego z 04.02.2021 r. poz. 878</t>
  </si>
  <si>
    <t>Gminna Oczyszczalnia Ścieków w Starej Kornicy, PLMZ1140, Stara Kornica 168 b 08-205 Kornica</t>
  </si>
  <si>
    <t xml:space="preserve">Dziennik Urzędowy Woj. Mazowieckiego Warszawa, dnia 29 stycznia 2021 r. poz.773. Uchwała nr XXVI/153/2021 Rady Gminy w Puszczy Mariańskiej z dnia 20 stycznia 2021 r. w sprawie wyznaczenia aglomeracji Puszcza Mariańska. </t>
  </si>
  <si>
    <t>PLMZ1190</t>
  </si>
  <si>
    <t>Uchwała przyjęta 04.12.2020 r. Rada Gminy Bodzanów, DUWM z 11.12.2020 r. Poz. 12732</t>
  </si>
  <si>
    <t>PLMZ1210</t>
  </si>
  <si>
    <t>Uchwała nr XXX.201.2021 Rady Gminy Kotuń z dnia 10 maja 2021 r. w sprawie wyznaczenia obszaru i granic Aglomeracji Kotuń (Dz. Urz. Woj. Lub. z 2021 r. poz. 7258)</t>
  </si>
  <si>
    <t xml:space="preserve">PLMZ1221 Oczyszczalnia ścieków w Kotuniu ul. Mostowa 8, 08-130 Kotuń </t>
  </si>
  <si>
    <t>Uchwała nr XXIII/133/2020 Rady Gminy Borowie z dnia 18 listopada 2020 r. w sprawie wyznaczenia obszaru i granic aglomeracji Gminy Borowie. (Dziennik Urzędowy Woj. Mazowieckiego poz. 12449) Data publikacji: 09.12.2020 r.</t>
  </si>
  <si>
    <t xml:space="preserve">Oczyszczalnia ścieków Borowie, adres: Borowie ul. Przemysłowa 3 08-412 Borowie, I_d oczyszczalni ścieków: PLMZ 1240 </t>
  </si>
  <si>
    <t>Uchwała XXIX/225/20
 Rady Gminy CEGŁÓW
Z 30 LISTOPADA 2020
(DZ. U. Woj. MAZ. POZ. 12540)</t>
  </si>
  <si>
    <t>PLMZ 1260; Oczyszczalnia ścieków w Cegłowie, ul. Dobrzyckiego 37, 05-319 Cegłów</t>
  </si>
  <si>
    <t xml:space="preserve">Uchwała nr XXI/167/2020 Rady Gminy Sochocin z dnia 30.11.2020 r. (Dz. U. Woj. Maz. z dnia 10.12.2020 r. poz. 12549) </t>
  </si>
  <si>
    <t>PLMZ1270</t>
  </si>
  <si>
    <t>Uchwała nr XXXI/168/2020 Rady Gminy Brochów z dnia 23 grudnia 2020 r. w sprawie wyznaczenia aglomeracji Brochów. Dziennik Urzędowy Województwa MAZOWIECKIEGO z dnia 19 stycznia 2021 r. poz. 488, https://eDziennik.mazowieckie.pl/legalact/2021/488/ Uchwała Nr XXXVII/202/2021 Rady Gminy BROCHÓW z dnia 14 maja 2021 r. zmieniająca Uchwałę nr XXXI/168/2020 Rady Gminy Brochów z dnia 23 grudnia 2020 r. w sprawie wyznaczenia aglomeracji Brochów. Dziennik Urzędowy WOJEWODZTWA MAZOWIECKIEGO z dnia 24 czerwca 2021 r. poz. 5625, https://eDziennik.mazowieckie.pl/legalact/2021/5625/</t>
  </si>
  <si>
    <t>PLMZ1280N, Gminna Oczyszczalnia w Janowie, Janów 41 B, 05-088 Brochów.</t>
  </si>
  <si>
    <t>Uchwała Nr XXXI/267/2021 Rady Gminy Czosnów z dnia 2 marca 2021 r. Dziennik Urzędowy Woj. Mazowieckiego 2021 poz. 2081 data ogłoszenia 10 marca 2021 r.</t>
  </si>
  <si>
    <t>PLMZ1300N</t>
  </si>
  <si>
    <t>Uchwała Rady Gminy Kołbiel z dnia 29.12.2020 r. nr XXI/163/2020 http://eDziennik.mazowieckie.pl/WDU_W/2021/564/oryginal/akt.pdf</t>
  </si>
  <si>
    <t>GOŚ w Kołbieli, PLMZ1330N, ul. Spacerowa 8, 05-340 Kołbiel</t>
  </si>
  <si>
    <t>CHWAŁA Nr XXX.183.2020 z dnia 31.12.2020; http://www.eDziennik.mazowieckie.pl/WDU_W/2021/491/oryginal/akt.pdf</t>
  </si>
  <si>
    <t>PLMZ1380N</t>
  </si>
  <si>
    <t>Uchwała Nr XXVII/225/20
Rady Gminy Skórzec z dnia 21.12.2020 r. w sprawie wyznaczenia obszaru i granic aglomeracji Skórzec (Dz. Urz. Woj. Maz. z 2020 r. poz. 13476)</t>
  </si>
  <si>
    <t>Skórzec, PLMZ1401, Skórzec ul. Kościelna 9, 08-114 Skórzec</t>
  </si>
  <si>
    <t>Uchwała Nr XXXIII/263/2020 Rady Gminy ZBUCZYN z dnia 21 grudnia 2020 r.</t>
  </si>
  <si>
    <t>Uchwała Nr xxv/136/20 Rady Gminy Paprotnia z dn. 30-12-2020 r. (Dz.Urz.Woj. Maz. Z2021 r. poz.860)</t>
  </si>
  <si>
    <t xml:space="preserve"> PLMZ1450N, Hołubla, nie posiada adresu Hołubla dz.1372, adres do korespondencji; Gmina Paprotnia, ul. 3 Maja 2, 08-107 Paprotnia, Rafał Łęczycki 516744475</t>
  </si>
  <si>
    <t>Uchwała Rady Gminy Nowe Miasto nr 179/XXI/2020 z dnia 18 grudnia 2020 roku Opublikowana w Dzienniku Urzędowym Woj. Mazowieckiego poz. 63 z dnia 7 stycznia 2021 roku</t>
  </si>
  <si>
    <t>BIO-PAK Nowe Miasto, ul. Zawodzie 4, 09-120 Nowe Miasto PLMZ1460N</t>
  </si>
  <si>
    <t xml:space="preserve">Uchwała Nr XXVI/186/2021 Rady Gminy Suchożebry z dnia 25 lutego 2021 r. w sprawie wyznaczenia obszaru i granic aglomeracji Suchożebry - Dziennik Urzędowy Woj. Mazowieckiego z dnia 15 marca 2021 r. Poz. 2224 </t>
  </si>
  <si>
    <t>Gminna Oczyszczalnia Ścieków w Przygodach, Przygody, 08-125 Suchożebry, PLMZ1490N</t>
  </si>
  <si>
    <t>Uchwała Rady Gminy StromiecNrXX157.2020 dnia29.12.2020 r. (Dz.Urz. WM 2021, poz. 411)</t>
  </si>
  <si>
    <t>PLM152ON Oczyszczalnia w Stromcu, ul. Łąkowa 5, 26-804 Stromiec</t>
  </si>
  <si>
    <t>Uchwała Rady Gminy Baranowo nr XXIX/179/2020 z dnia 29.12.2020 r.</t>
  </si>
  <si>
    <t>Oczyszczalnia ścieków w Baranowie ul. Ogrodowa 20, 06-320 Baranowo PLMZ1540N</t>
  </si>
  <si>
    <t>Uchwała nr XVIII/159/2020 Rady Gminy Stanisławów z dnia 21.12.2020 r. Opublikowano w Dzienniku Urzędowym Woj. Mazowieckiego</t>
  </si>
  <si>
    <t>Oczyszczalnia ścieków "Centralna" PLMZ1560N</t>
  </si>
  <si>
    <t xml:space="preserve"> nr XXIV.181.2021 Rady Gminy Mokobody z dnia 19 lutego 2021 r. Dz. Urz. Woj. Mazowieckiego 2021.2271
Ogłoszony: 17.03.2021
</t>
  </si>
  <si>
    <t>PLMZ0050, Siedlce</t>
  </si>
  <si>
    <t>Uchwała Rady Miejskiej w Ożarowie Mazowieckim nr XXXII/308/20 z dnia 26.11.2020 r. (Dz.Urz.Woj. Maz z 1.12.2020 r. poz. 11766), Uchwała RM w OZ zmieniająca nr XLIII/395/21 z dnia 3.06.2021 r. (Dz.Urz. Woj. Maz. z 29.09.2001 poz. 8291)</t>
  </si>
  <si>
    <t>PLMZ1590N</t>
  </si>
  <si>
    <t>Uchwała nr XXX/187/20 Rady Gminy Leoncin z dnia 14.12.2020 r. w sprawie wyznaczenia obszaru i granic aglomeracji Leoncin, Dziennik Urzędowy Woj. Mazowieckiego</t>
  </si>
  <si>
    <t>PLMZ1610N</t>
  </si>
  <si>
    <t>Dziennik Urzędowy Woj. mazowieckiego Warszawa dnia 11 luty 2021 Poz. 1157 Uchwała Rady Gminy Gielniów NrXXV.122.2021 z dnia 29.stycznia 2021 r.</t>
  </si>
  <si>
    <t>PLMZ162On ul. Szkolna 5 ,,Nova"</t>
  </si>
  <si>
    <t>Uchwała Nr XI/71/2019 Rady Miasta i Gminy Kosów Lacki z dnia 25 października 2019r. (Dz.Urz.Woj. Maz.z 2019 poz.13774), zmieniona Uchwałą Nr XXI/125/2020 Rady Miasta i Gminy Kosów Lacki z dnia 29 grudnia 2020 r. (Dz.Urz.Woj. Maz.z 2021 r.,poz.528)</t>
  </si>
  <si>
    <t>PLMZ1630N Oczyszczalnia ścieków OSM Kosów Lacki, ul. Parkowa 18, 08-330 Kosów Lacki</t>
  </si>
  <si>
    <t>Uchwała nr XXXII/307/20 Rady Miejskiej w Ożarowie Mazowieckim z dn. 26.11.2020 (Dz.Urz.Woj. Maz. z 1.12.2020 r. poz. 11765)</t>
  </si>
  <si>
    <t>Chynów</t>
  </si>
  <si>
    <t>Uchwała Nr XIX/138/2020 r. Rady Gminy Chynów z dnia 1 grudnia 2020 r. w sprawie wyznaczenia obszaru i granic aglomeracji Sułkowice (Dz. Urz. Woj. Mazow. z 2020 r. poz. 12172).</t>
  </si>
  <si>
    <t>PLMZ1650N</t>
  </si>
  <si>
    <t>Brańszczyk</t>
  </si>
  <si>
    <t>9.12.2020 r.; Uchwała nr XXIX.185.2020 Rady Gminy Brańszczyk w sprawie wyznaczenia aglomeracji Trzcianka; Dz. U. z 11.12.2020 r. Poz. 12729</t>
  </si>
  <si>
    <t>19.11.2020 r NrXVII.123.2020, Rada Gminy Odrzywół, Dz.Urz.Woj. Mazowieckiego z 9.12.2020 r., poz. 12550</t>
  </si>
  <si>
    <t>Gminna oczyszczalnia ścieków komunalnych w Odrzywole, PLMZ1700N, Odrzywół, ul. Warszawska</t>
  </si>
  <si>
    <t>Uchwała Nr XXI/188/20 Rady Gminy Osieck z dnia 23 grudnia 2020 r., ogłoszona w Dzienniku Urzędowym Woj. Mazowieckiego</t>
  </si>
  <si>
    <t>PLMZ1710N</t>
  </si>
  <si>
    <t>Uchwała Nr XXIII/170/2020 Rady Gminy Lelis z dnia 29 grudnia 2020 r. w sprawie wyznaczenia obszaru i granic aglomeracji (Dz. Urz. Woj. Mazow. z 2021 r. poz. 531.)</t>
  </si>
  <si>
    <t>Gminna Oczyszczalnia Ścieków w Lelisie ul. Przemysłowa 10, 07-402 Lelis Id oczyszczalni: PLMZ1730N</t>
  </si>
  <si>
    <t>Uchwała Nr XXVIII/222/21 z dnia 19 maja 2021 r. Rady Gminy Jadów (Dz. Urz. Woj. 2021.4979)</t>
  </si>
  <si>
    <t>Adres: Nowy Jadów, dz. nr ew. 566/1, brak nr porządkowego, PLMZ5010</t>
  </si>
  <si>
    <t>Uchwała Nr XIV.94.2019 Rady Miejskiej w Pilawie z dnia 30 października 2019 r. w sprawie wyznaczenia aglomeracji Trąbki (Dz. Urz. Woj. Maz., 2019 poz. 13536)</t>
  </si>
  <si>
    <t>PLMZ5020, Trąbki ul. Spacerowa, 08-440 Trąbki</t>
  </si>
  <si>
    <t>Uchwała Nr XXII/152/21 Rady Gminy Latowicz z dnia 18.01.2021 r. w sprawie wyznaczenia obszaru i granic aglomeracji Latowicz, Dziennik Urzędowy Woj. Mazowieckiego poz. 599</t>
  </si>
  <si>
    <t>PLMZ5030</t>
  </si>
  <si>
    <t xml:space="preserve"> Uchwała Nr XXII/197/2020 Rady Gminy Dąbrówka z dnia 16 grudnia 2020 roku
w sprawie wyznaczenia obszaru i granic aglomeracji Dąbrówka, Dziennik Urzędowy Woj. MAZOWIECKIEGO, Poz. 13122</t>
  </si>
  <si>
    <t>Dąbrówka, PLMZ5050, ul. Piękna 44, 05-252 Dąbrówka</t>
  </si>
  <si>
    <t xml:space="preserve">Uchwała Nr 262/VIII/2020 Rady Miasta JÓZEFOWA z dnia 18 grudnia 2020 r.; https://eDziennik.mazowieckie.pl/WDU_W/2021/36/akt.pdf </t>
  </si>
  <si>
    <t>Opole 
Chrząstowice
Dąbrowa
Łubniany
Komprachcice
Prószków
Tarnów Opolski</t>
  </si>
  <si>
    <t>Uchwała nr LXIX/1303/18 z 18.10.2018 r. wraz z uchwałą zmieniającą nr II/31/18 z 6.12.2018 r.</t>
  </si>
  <si>
    <t>PLOP0010</t>
  </si>
  <si>
    <t>Nysa
Głuchołazy
Otmuchów</t>
  </si>
  <si>
    <t>Uchwała nr XXXIII/521/20 Rady Miejskiej w Nysie
z dn. 29.12.2020 r.</t>
  </si>
  <si>
    <t>Miejska Oczyszczalnia Ścieków w Nysie
PLOP0020
ul. Dzierżonia 1, 48-300 Nysa</t>
  </si>
  <si>
    <t>Kędzierzyn-Koźle, Reńska Wieś, Bierawa, Cisek</t>
  </si>
  <si>
    <t>Uchwała Rady Miasta Kędzierzyn-Koźle XXIX/320/20 17 grudnia 2020</t>
  </si>
  <si>
    <t>PLOP0041</t>
  </si>
  <si>
    <t>Krapkowice, Strzeleczki, Prószków, Gogolin</t>
  </si>
  <si>
    <t>Uchwała Nr XXII/285/2020 Rady Miejskiej w Krapkowicach z dnia 17 grudnia 2020 r.</t>
  </si>
  <si>
    <t>PLOP0050,
Komunalna Oczyszczalnia Ścieków w Krapkowicach eksploatowana przez BIOKRAP Sp. z o.o., ul. Kolejowa 20 47-300 Krapkowice</t>
  </si>
  <si>
    <t>Brzeg, Lubsza, Olszanka, Oława, Skarbimierz, Lewin Brzeski</t>
  </si>
  <si>
    <t>Uchwała nr XXIII/287/20 z dnia 17.12.2020 r. Rady Miejskiej w Brzegu Dz. Urz. Woj. Opolskiego z dnia 28.12.2020 r poz. 3631</t>
  </si>
  <si>
    <t>Oczyszczalnia Ścieków w Brzegu 
49-300 Brzeg, ul. Cegielniana 3 
PLOP0060</t>
  </si>
  <si>
    <t>Prudnik, częściowo Głuchołazy (miejscowości Jarnołtówek i Pokrzywna)</t>
  </si>
  <si>
    <t>Uchwała nr XXXiV/590/2020 Rady Miejskiej w Prudniku z dnia 18.12.2020 r. Dziennik Urzędowy Woj. Opolskiego, dnia 23.12.2020 r. poz.3614</t>
  </si>
  <si>
    <t>PLOP0070 Oczyszczalnia Ścieków w Prudniku ul. Poniatowskiego 7 48-200 Prudnik</t>
  </si>
  <si>
    <t>Namysłów, Domaszowice, Świerczów, Wilków, Pokój</t>
  </si>
  <si>
    <t>Uchwała Nr 390/VIII/21 Rady Miejskiej w Namysłowie z dnia 22 kwietnia 2021 r.</t>
  </si>
  <si>
    <t>Zdzieszowice, Walce</t>
  </si>
  <si>
    <t>08.12.2020, Uchwała Nr XXVIII/225/2020 Rady Miejskiej w Zdzieszowicach, Dziennik Urzędowy Woj. Opolskiego, poz. 3508</t>
  </si>
  <si>
    <t>PLOP0090; PLOP0041; PLOP0050</t>
  </si>
  <si>
    <t>Uchwała Nr XXV/401/20 Rady Miejskiej w Kluczborku z dn. 7 grudnia 2020 r.</t>
  </si>
  <si>
    <t>PLOP0100</t>
  </si>
  <si>
    <t>Strzelce Opolskie, Jemielnica</t>
  </si>
  <si>
    <t>Uchwała Nr XXX/252/2020 Rady Miejskiej w Strzelcach Opolskich z dnia 25 listopada 2020 r. (Dz. Urz. Woj. OPOLSKIEGO z 2020 r. poz. 3433)</t>
  </si>
  <si>
    <t xml:space="preserve">I_d oczyszczalni PLOP0110, Oczyszczalnia w Strzelcach Opolskich ul. Czereśniowa 7, 47-100 Strzelce Opolskie </t>
  </si>
  <si>
    <t>Praszka - Rudniki - Gpzów Śląski</t>
  </si>
  <si>
    <t xml:space="preserve">Uchwała nr 212/XXVIII/2021 Rady Miejskiej z dnia 26 marca 2021 w sprawie wyznaczenia aglomeracji Praszka </t>
  </si>
  <si>
    <t>PLOPO120</t>
  </si>
  <si>
    <t>Uchwała Nr XIII/95/19 Rady Miejskiej w Ozimku z dnia 28 października 2019 r. w sprawie wyznaczenia obszaru i granicy aglomeracji Ozimek</t>
  </si>
  <si>
    <t>PLOP0130 Mechaniczno - biologiczna oczyszczalnia ścieków w Antoniowie ul. Rzeczna 14</t>
  </si>
  <si>
    <t>Turawa</t>
  </si>
  <si>
    <t xml:space="preserve">Turawa, Łubniany </t>
  </si>
  <si>
    <t xml:space="preserve">Uchwała nr XXVI/144/2020 Rady Gminy Turawa z dnia 17.12.2020 r. w sprawie wyznaczenia obszaru i granic aglomeracji Turawa </t>
  </si>
  <si>
    <t>PLOP0140</t>
  </si>
  <si>
    <t xml:space="preserve">Uchwała Nr XXVI/311/2020 Rady Miejskiej w Kietrzu z dnia 29 grudnia 2020 r. https://duwo.opole.uw. gov.pl/legalact/2021/131 </t>
  </si>
  <si>
    <t>PLOP0150</t>
  </si>
  <si>
    <t>21-12-2020 XXXII/317/2020Rady Miejskiej w Głogówku DZ.U.WO 2020 r.poz.3652 z 29-12-2020 r.</t>
  </si>
  <si>
    <t>PLOP0160</t>
  </si>
  <si>
    <t>Uchwała Nr XXIX/292/2021 Rady Miejskiej w Wołczynie z dnia 31 marca 2021 r. w sprawie wyznaczenia obszaru i granic aglomeracji Wołczyn</t>
  </si>
  <si>
    <t>PLOP0170</t>
  </si>
  <si>
    <t xml:space="preserve">XXXI/168/20 z dnia 09.11.2020 r. </t>
  </si>
  <si>
    <t>Oczyszczalnia ścieków Niemodlin, PLOP0180, Gościejowice Małe 12, 49-100 Niemodlin; Wodociągi i Kanalizacja Opole Sp. z o. o., PLOP0010, Punkt Zlewny ul. Wrocławska 60, Opole; Wodociągi i Kanalizacja "AKWA" Sp. z o. o., PLOP0020, ul. Aleja Wojska Polskiego 2, Nysa</t>
  </si>
  <si>
    <t>Uchwała Nr XXX/239/2021
Rady Miejskiej w Lewinie Brzeskim
z dnia 30 marca 2021 r.
w sprawie wyznaczenia obszaru i granic aglomeracji Lewin Brzeski</t>
  </si>
  <si>
    <t>OLOP0190</t>
  </si>
  <si>
    <t>Zawadzkie</t>
  </si>
  <si>
    <t>Uchwała nr XXIV/179/2020 Rady Miejskiej w Zawadzkiem z dnia 21 grudnia 2020 r. (Dz.Urz. W.Op.z 2020 r., poz. 3663)</t>
  </si>
  <si>
    <t>PLOP0200 ul. Ogrodowa 47-120 Zawadzkie</t>
  </si>
  <si>
    <t>Uchwała Nr XXVIII/218/2020 Rady Miejskiej w Paczkowie</t>
  </si>
  <si>
    <t xml:space="preserve">PLOP0210
Miejska Oczyszczalnia Ścieków w Paczkowie, ul. Moniuszki 17 </t>
  </si>
  <si>
    <t>Uchwała Nr XXII/196/20 Rady Miejskiej w Grodkowie z dnia 16 grudnia 2020 r.</t>
  </si>
  <si>
    <t>Tarnów Grodkowski, PLOP023, Tarnów Grodkowski 46d, 49-200 Grodków</t>
  </si>
  <si>
    <t>Uchwała Nr XXX/251/20 Rady Miejskiej w Oleśnie z dnia 4 grudnia 2020 r. w sprawie wyznaczenia aglomeracji „Olesno”</t>
  </si>
  <si>
    <t>PLOP0240; Olesno, ul. Stobrówki</t>
  </si>
  <si>
    <t>Uchwała Nr XXIV/239/2020 Rady Miejskiej w Korfantowie z dnia 25 listopada 2020 r. (Dz.Urz. Woj. Opolskiego z dnia 9 grudnia 2020 r. Poz. 3403</t>
  </si>
  <si>
    <t>PLOP0250, Korfantów ul. Stawowa 2 48-317 Korfantów</t>
  </si>
  <si>
    <t>Uchwała nr XXX/328/2020 Rady Miejskiej w Gogolinie z dnia 30 listopada 2020 r. (Dz. Urz. Woj. Opolskiego z 2020 r. poz. 3399)</t>
  </si>
  <si>
    <t>Oczyszczalnia Ścieków Chorula, PLOP027, adres: Chorula, dz. nr 21/2 obręb 1</t>
  </si>
  <si>
    <t>XVI/119/20 Rady Gminy Pawłowiczki z dnia 24 września 2020 r. Dziennik Urzędowy Woj. Opolskiego z dnia 30 września 2020 r. poz. 2645.</t>
  </si>
  <si>
    <t>PLOP0290</t>
  </si>
  <si>
    <t>Popielów</t>
  </si>
  <si>
    <t>Uchwała nr XXVIII/202/2020Rady Gminy Popielów z dnia 30 listopada 2020 r. w sprawie wyznaczenia obszaru i granic Aglomeracji Popielów-Karłowice; Dz. Urz. Woj. Opolskiego 2020.3541</t>
  </si>
  <si>
    <t>XXXI/223/2021 z dnia 23 września 2021 r.</t>
  </si>
  <si>
    <t xml:space="preserve">Murów; PLOP0320; 46-030 Murów, ul. Lipowa </t>
  </si>
  <si>
    <t>Tarnów Opolski, Izbicko</t>
  </si>
  <si>
    <t xml:space="preserve">XXVI/210/2021 z dnia 22 lutego 2021 r. </t>
  </si>
  <si>
    <t>PLOP0330</t>
  </si>
  <si>
    <t>Uchwała Nr XVIII/163/20 Rady Miejskiej Kolonowskiego z dnia 14 grudnia 2020 roku</t>
  </si>
  <si>
    <t>Staniszcze Małe, ul. Cmentarna PLOP0350</t>
  </si>
  <si>
    <t>Uchwała nr XXIX/214/2020 Rady Miejskiej w Prószkowie z dnia 18.12.2020 r.</t>
  </si>
  <si>
    <t>Oczyszczalnia Ścieków w Prószkowie ul. Parkowa, 46-060 Prószków id. PLOP0360</t>
  </si>
  <si>
    <t>Uchwała nr XXIII/199/2020 Rady Miejskiej w Dobrodzieniu z dnia 29.10.2020 r. Ogłoszono w Dzienniku Urzędowym Woj. Opolskiego w dniu 04.11.2020 r. Nr 2972</t>
  </si>
  <si>
    <t>Dobrodzień PLOP0370, Dobrodzień, ul. Wojska Polskiego</t>
  </si>
  <si>
    <t>Branice</t>
  </si>
  <si>
    <t>Gmina Branice</t>
  </si>
  <si>
    <t>XXVI/266/20 Rady Gminy Branice z dn. 14.12.2020 r.</t>
  </si>
  <si>
    <t xml:space="preserve"> Lasowice Wielkie</t>
  </si>
  <si>
    <t>Gmina Lasowice Wielkie</t>
  </si>
  <si>
    <t>Nr XXI/181/20 z 26.08.2020 r. Dz.Urz.W.O. z 2020 poz. 2435</t>
  </si>
  <si>
    <t xml:space="preserve"> PLOP0100, Oczyszczalnia ścieków w LIgocie Dolnej, Przemysłowa 6</t>
  </si>
  <si>
    <t>Uchwała nr XVII/210/20 z dnia 29.12.2020</t>
  </si>
  <si>
    <t>PLOP0410, Baborów, ul. Powstańców 101, 48-120 Baborów</t>
  </si>
  <si>
    <t xml:space="preserve">Uchwała nr XXII/135/2021 z dnia 20 stycznia 2021 roku </t>
  </si>
  <si>
    <t>PLOP0420</t>
  </si>
  <si>
    <t>Dziennik Urzędowy Woj. Opolskiego z dnia 17.12.2020 r. poz. 3515, organ Wojewoda Opolski, Uchwała Nr XXV.186.2020 Rady Miejskiej w Ujeździe z dnia 14.12.2020 r.</t>
  </si>
  <si>
    <t>PLOP0430</t>
  </si>
  <si>
    <t xml:space="preserve"> Uchwała Nr XIX/161/2020 Rady Gminy Skoroszyce z dnia 20 grudnia 2020 r. (Dziennik Urzędowy Woj. Opolskiego z 2021 r. Poz. 136) https://duwo.opole.uw.gov.pl/WDU_O/2021/136/akt.pdf</t>
  </si>
  <si>
    <t>Oczyszczalnia Ścieków Komunalnych w Skoroszycach, ul. Zacisze 6, 48-320 Skoroszyce PLOP044</t>
  </si>
  <si>
    <t>Uchwała nr XVI.212.2020 Rady Miejskiej w Białej z dnia 18 grudnia 2020 r. w sprawie wyznaczenia aglomeracji Biała</t>
  </si>
  <si>
    <t>Oczyszczalnia ścieków Biała, ul. Łąkowa, 48-210 Biała</t>
  </si>
  <si>
    <t>Leśnica</t>
  </si>
  <si>
    <t>Uchwała nr XXIII/150/20 Rady Miejskiej w Leśnicy z dnia 30 listopada 2020 r. w sprawie wyznaczenia obszaru i granic aglomeracji Leśnica (Dz. U.Woj. Opol. z dnia 9 grudnia 2020 roku poz. 3406)</t>
  </si>
  <si>
    <t>Biologiczno-chemiczna oczyszczalnia ścieków ArcelorMittal Poland S.A. oddział w Zdzieszowicach</t>
  </si>
  <si>
    <t>Dobrzeń Wielki; Łubniany; część dzielnicy i gminy Opole</t>
  </si>
  <si>
    <t>XXXI/233/2021</t>
  </si>
  <si>
    <t>25.02.2021r, XXVII/147/21, Rada Miejska w Tułowicach, Dziennik Urzędowy Woj. Opolskiego</t>
  </si>
  <si>
    <t>Gmina Miasto Rzeszów</t>
  </si>
  <si>
    <t>Gmina Miasto Rzeszów, Gmina Krasne, Gmina Trzebownisko, Gmina Tyczyn</t>
  </si>
  <si>
    <t>Uchwała Nr XLI/851/2020 Rady Miasta RZESZOWA z dnia 30.12.2020 r. w sprawie wyznaczenia aglomeracji Rzeszów, Dz. Urz. Woj. 2021.186
Ogłoszony: 13.01.2021</t>
  </si>
  <si>
    <t>PLPK0010, Rzeszów, 35-322 Rzeszów ul. Ciepłownicza 2</t>
  </si>
  <si>
    <t xml:space="preserve">Chorkówka, Iwonicz-Zdrój, Jedlicze, Korczyna, Krosno, Krościenko Wyżne, Miejsce Piastowe, Wojaszówka </t>
  </si>
  <si>
    <t xml:space="preserve">Uchwała Nr XXIX/833/20 Rady Miasta Krosna z dnia 30 grudnia 2020r w sprawie wyznaczenia aglomeracji Krosno (Dz. Urz. Woj. Podkarpackiego z 2021 r., poz. 54) </t>
  </si>
  <si>
    <t>PLPK0020, Oczyszczalnia w Krośnie, ul. Drzymały 14</t>
  </si>
  <si>
    <t>miasto Jasło, gmina Jasło, gmina Dębowiec, gmina Kołaczyce</t>
  </si>
  <si>
    <t>Uchwała Nr XXXV/299/2020 Rady Miejskiej Jasła z dnia 26.X.2010 r.w sprawie wyznaczenia aglomeracji Jasło (Dziennik Urz. Woj. Podkarpackiego z dnia 19.11.2020 r. poz. 4328)</t>
  </si>
  <si>
    <t xml:space="preserve">oczyszczalnia ścieków w Jaśle, ul. Krakowska 37N(PLPK0030), oczyszczalnia ścieków w Szeniach na dz. 1172(PLPK1260), oczyszczalnia ścieków Trzcinica dz. 1890 i 1891(PLPK0690), oczyszczalnia ścieków w Nowym Żmigrodzie ul. Jasielska 25(PLPK0790), oczyszczalnia ścieków Kołaczyce ul. Boh. Monte Cassino (PLPK0730) </t>
  </si>
  <si>
    <t>Gmina Miasto Dębica</t>
  </si>
  <si>
    <t>Dziennik Urzędowy Woj. Podkarpackiego
Uchwała nr XXXII/260/2020 Rady Miejskiej w Dębicy z dnia 14 grudnia 2020 r. w sprawie wyznaczenia aglomeracji Dębica
poz. 5063</t>
  </si>
  <si>
    <t>Oczyszczalnia Ścieków Miejskich w Dębicy, ul. Kosynierów Racławickich 35, 39-200 Dębica PLPK0040</t>
  </si>
  <si>
    <t>Gmina Miejska Mielec</t>
  </si>
  <si>
    <t>Gmina Miejska Mielec, Gmina Przecław</t>
  </si>
  <si>
    <t xml:space="preserve">Uchwała Rady Miejskiej w Mielcu nr XXVII/294/2020 z dnia 29.12.2020 r. w sprawie wyznaczenia aglomeracji Mielec (Dz. Urz. Woj. Podka. 2021. poz. 97 z dnia 08.01.2021 r.) </t>
  </si>
  <si>
    <t>1. Oczyszczalnia ścieków w Mielcu: PLPK0040, ul. Kilińskiego 94, 39-300 Mielec; 2. Oczyszczalnia ścieków w m. Błonie: PLPK1060, Błonie 64A, 39-320 Przecław</t>
  </si>
  <si>
    <t>Gmina Miejska Przemyśl; Gmina Przemyśl; Gmina Krasiczyn</t>
  </si>
  <si>
    <t>Uchwała Nr 150/2020 Rady Miejskiej w Przemyślu z dnia 10.12.2020 r. w sprawie likwidacji dotychczasowej aglomeracji Przemyśl i wyznaczania nowej aglomeracji Przemyśl. Dz. Urz. Woj. 2020.5045 Ogłoszony: 15.12.2020</t>
  </si>
  <si>
    <t>Uchwała Nr XXXV/346/2020 Rady Miejskiej w Stalowej Woli z dnia 30 listopada 2020 r. w sprawie wyznaczenia aglomeracji Stalowa Wola Dziennik Urzędowy Woj. Podkarpackiego z dnia 14 grudnia 2020 r. Poz. 4951</t>
  </si>
  <si>
    <t>Uchwała Nr XXX/301/2020 Rady Miejskiej w Nowej Sarzynie z dnia 28 grudnia 2020 r. w sprawie wyznaczenia obszaru i granic aglomeracji Nowa Sarzyna (Dz. Urz. Woj. Podkarpackiego poz. 5366)</t>
  </si>
  <si>
    <t>PLPK0080, Komunalna Biologiczna Oczyszczalnia Ścieków Sp. z o.o., Sarzyna 768 B, 37-310 Nowa Sarzyna</t>
  </si>
  <si>
    <t>Gmina Miasta Sanoka</t>
  </si>
  <si>
    <t>Gmina Miasta Sanoka, Gmina Sanok</t>
  </si>
  <si>
    <t>Uchwała Nr XXXVII/293/20 Rady Miasta Sanoka z dnia 17 grudnia 2020 r. w sprawie wyznaczenia aglomeracji Sanok (Dz. Urz. Woj. Podkarpackiego z dnia 30 grudnia 2020 r. poz. 5377).</t>
  </si>
  <si>
    <t xml:space="preserve"> Oczyszczalnia Ścieków w Trepczy Trepcza ul. Sanocka 46, 38-500 Sanok
PLPK0090</t>
  </si>
  <si>
    <t xml:space="preserve">Uchwała Nr XXXVIII/402/2020 Rady Miasta Tarnobrzega z dnia 30 grudnia 2020 r. </t>
  </si>
  <si>
    <t>Oczyszczalnia Ścieków Komunalnych PLPK0100 ul. Podwale 3, 39-400 Tarnobrzeg</t>
  </si>
  <si>
    <t>Gmina Miasto Łańcut</t>
  </si>
  <si>
    <t>Gmina Białobrzegi
Gmina Czarna (część)
Gmina Łańcut (część)
Gmina Miasto Łańcut
Gmina Rakszawa</t>
  </si>
  <si>
    <t>Uchwała Nr XXXIII/215/2020 Rady Miasta Łańcuta z dnia 18.12.2020 r. w sprawie wyznaczenia aglomeracji Łańcut, Dz. Urz. Woj. Podkarpackiego z dnia 05.01.2021 r. poz.60</t>
  </si>
  <si>
    <t>PLPK0100a
Wola Dalsza
Wola Dalsza 375a
37-100 Łańcut</t>
  </si>
  <si>
    <t>Miasto Leżajsk</t>
  </si>
  <si>
    <t>miasto Leżajsk, gmina Leżajsk, gmina Kuryłówka</t>
  </si>
  <si>
    <t>Uchwała Nr XXXII/191/21 RM w LEŻAJSKU z dnia 08.03.2021 r. opublikowana w Dzienniku Urzędowym Woj. Podkarpackiego pod poz. 1041 zmieniająca UCHWAŁĘ Nr XXX/185/20 RM w LEŻAJSKU z dnia 16.12.2020 r. opublikowana w Dzienniku Urzędowym Woj. Podkarpackiego pod poz. 5190</t>
  </si>
  <si>
    <t xml:space="preserve">Miejska Oczyszczalnia Ścieków Leżajsku, 37-300 Leżajsk, ul. Sielanka Boczna 2, PLPK0110, Oczyszczalnia Ścieków w Zagródkach, Zakład Gospodarki Komunalnej w Potoku Górnym, 23-423 Potok Górny 116, MZK Nisko, Sp. z o.o., 37-400 Nisko, ul. Szklarniowa 1, Komunalna Biologiczna Oczyszczalnia Ścieków Sp. z o.o. w Nowej Sarzynie, Sarzyna 768/b, 37-310 Nowa Sarzyna, Miejska Oczyszczalnia Ścieków w Stalowej Woli, ul. Działkowa 1, 37-450 Stalowa Wola. </t>
  </si>
  <si>
    <t>Jarosław, Pawłosiów</t>
  </si>
  <si>
    <t>Uchwała Nr 360/XXVIII/2020 Rady Miasta JAROSŁAWIA z dnia 28 grudnia2020 r. w sprawie wyznaczenia(obszaru i granic) aglomeracji Jarosław, Dziennik Urzędowy Woj. Podkarpackiego z 18 stycznia 2021r; poz. 231</t>
  </si>
  <si>
    <t>PLPK0120 ul. Wróblewskiego 3, 37-500 Jarosław</t>
  </si>
  <si>
    <t>Miasto Przeworsk, Gmina Przeworsk, Gmina Zarzecze</t>
  </si>
  <si>
    <t>Uchwała Nr XXVIII/407/2020 Rady Miasta Przeworska z dnia 29 grudnia 2020 r. w sprawie wyznaczenia aglomeracji Przeworsk (Dziennik Urzędowy Woj. Podkarpackiego dnia 19 stycznia 2021 r. poz. 252)</t>
  </si>
  <si>
    <t>Przeworsk - PLPK0130, ul. Gorliczyńska 31b, 37-200 Przeworsk; Jarosław- PLPK0120, ul. Wróblewskiego 3, 37-500 Jarosław, Rzeszów-PLPK0010, ul. Ciepłownicza 2, 35-322 Rzeszów, Miejska Oczyszczalnia ścieków w Leżajsku -PLPK0110, ul. Boczna Siedlanka 2, 37-300 Leżajsk</t>
  </si>
  <si>
    <t>Uchwała Rady Gminy Leżajsk nr 101/2020 w sprawie wyznaczenia aglomeracji Wierzawice z dnia 30 listopada 2020 r. publ. Dziennik Urzędowy Woj. Podkarpackiego z 2020 r poz.4952.</t>
  </si>
  <si>
    <t>PLPK0140 Wierzawice</t>
  </si>
  <si>
    <t>Uchwała nr XXVI/259/20 z dnia 24 listopada 2020 r. Rady Miejskiej w Sędziszowie Małopolskim Podka. z 2020 r. Poz. 4988</t>
  </si>
  <si>
    <t>OCZYSZCZALNIA SĘDZISZÓW MAŁOPOLSKI, 39-12, ul. BORKOWSKA 65, PLPK0150</t>
  </si>
  <si>
    <t>Gmina i Miasto Nisko</t>
  </si>
  <si>
    <t>Uchwała Nr XXIX/251/2020 Rady Miejskiej w Nisku z dn. 9.12.2020 r. w sprawie wyznaczenia aglomeracji Nisko, Dziennik Urzędowy Woj. Podkarpackiego z dn. 22.12.2020 poz. 5241</t>
  </si>
  <si>
    <t>Oczyszczalnia ścieków komunalnych w Nisku, PLPK0160, 37-400 Nisko, ul. Kościuszki</t>
  </si>
  <si>
    <t>Uchwała nr XXXVIII/255/2020 Rady Miejskiej w Jedliczu z dnia 17 grudnia 2020 r. Dziennik Urzędowy Woj. Podkarpackiego, Rzeszów 22 grudnia 2020 r., pozycja 5278.</t>
  </si>
  <si>
    <t>PLPK0170, 38-460 Jedlicze, ul. Sikorskiego</t>
  </si>
  <si>
    <t xml:space="preserve">25.11.2020 r. Uchwała Nr XXIX/254/2020 Rady Miejskiej w Nowej Dębie w sprawie wyznaczenia aglomeracji Nowa Dęba, Dz. Urz. Woj. Podk. z dnia 08.12.2020 r. Poz. 4801 </t>
  </si>
  <si>
    <t>PLPK0180, Miejska oczyszczalnia ścieków w Nowej Dębie, 39-460 Nowa Dęba, obręb Dęba - dz. ewid. nr 1110/1, 1101/2, 1101/3, 1358</t>
  </si>
  <si>
    <t>Uchwała Nr XXXVII/347/2020 Rady Miejskiej w Rymanowie z dnia 30.10.2020 w sprawie wyznaczenia obszaru i granic aglomeracji Rymanów, Dziennik Urzędowy Woj. Podkarpackiego z dnia 19.11.2020 pozycja nr 4336</t>
  </si>
  <si>
    <t xml:space="preserve">Oczyszczalnia ścieków Rymanów PLPKD190 38 - 480 Rymanów ul. Mitkowskiego </t>
  </si>
  <si>
    <t>Uchwała Rady Miejskiej w Sokołowie Małopolskim nr XI/115/2019 z dnia 29.10.2019 r. Dz. Urz. Woj. 2019.5431 z 15.11.2019 r. https://eDziennik.rzeszow.uw.gov.pl/legalact/2019/5431/</t>
  </si>
  <si>
    <t>Sokołów Małopolski PLPK0200 Oczyszczalnia Ścieków ul. Tysiąclecia 36-050 Sokołów Młp.</t>
  </si>
  <si>
    <t>Uchwała nr XXVIII/285/20 Rady Miejskiej w Ropczycach z dnia 30 listopada 2020 r. w sprawie wyznaczenia aglomeracji Ropczyce Dz. U Woj. Podkarpackiego z 11.12.2020 poz 4910</t>
  </si>
  <si>
    <t>PLPK0211 Ropczyce Masarska</t>
  </si>
  <si>
    <t>Uchwała nr XXX/190/20 Rady Gminy Gorzyce z dnia 30.12.2020 r. w sprawie wyznaczenia obszaru i granic aglomeracji Gorzyce (Dz. Urz. Woj. 2021. 277)</t>
  </si>
  <si>
    <t>PLPK0220, Gorzyce, ul. Odlewników 52, 39-432 Gorzyce</t>
  </si>
  <si>
    <t>Dębica</t>
  </si>
  <si>
    <t>Uchwała nr XXVI/296/2021 Rady Gminy Dębica z dnia 23 lutego 2021 r., w sprawie wyznaczenia aglomeracji Brzeźnica, poz. 867 Dziennik Urzędowy Woj. Podkarpackiego</t>
  </si>
  <si>
    <t>Uchwała nr XXX/246/2020 Rady Gminy Świlcza z dnia 27-11-2020 (Dz. Urz. Woj. Podkarpackiego z 2020r poz. 5001) w sprawie wyznaczenia aglomeracji</t>
  </si>
  <si>
    <t>PLPK0240, 36-072 Świlcza Kamyszyn tel. 17 85-60-868</t>
  </si>
  <si>
    <t>Uchwała nr XXXII/422/2020 Rady Miejskiej w Głogowie Małopolskim z dnia 16 grudnia 2020 r. w sprawie wyznaczenia aglomeracji Głogów Małopolski (Dz. Urz. Woj. Podkarp. z 2020 r. poz. 5171)</t>
  </si>
  <si>
    <t>Zabajka, PLPK025, Głogów Małopolski ul Złota 121</t>
  </si>
  <si>
    <t>Uchwała nr XXV/195/20 Rady Miejskiej w Radomyślu Wielkim z dnia 24-11-2020 r.</t>
  </si>
  <si>
    <t>PLPK0261, PARTYNIA</t>
  </si>
  <si>
    <t>Gmina Wiejska</t>
  </si>
  <si>
    <t>Uchwała nr 148/XIII/2019 Rady Miejskiej w Lubaczowie z dnia 24.10.2019 r. w sprawie wyznaczenia obszaru i granic aglomeracji Luabczów.Dz. Urz. Woj. Podkarpackiego 2019.5479</t>
  </si>
  <si>
    <t>Oczyszczalnia Ścieków w Lubaczowie PLPK0280 ul Słoneczna 20 37-600 Lubaczów</t>
  </si>
  <si>
    <t xml:space="preserve">Uchwała Nr XXXIII/427/20
Rady Miejskiej w USTRZYKACH DOLNYCH
z dnia 24 listopada 2020 r.
w sprawie wyznaczenia obszaru i granic aglomeracji Ustrzyki Dolne 
Dziennik Ustaw: Podka.2020.4990 </t>
  </si>
  <si>
    <t xml:space="preserve">PLPK0290: Oczyszczalnia Ścieków Brzegi Dolne, 38- 700 Ustrzyki Dolne, Brzegi Dolne 1 </t>
  </si>
  <si>
    <t>Uchwała nr XXIX/245/20 Rady Miejskiej w Lesku 
z dnia 2.12.2020 r.
w sprawie wyznaczenia aglomeracji Lesko
Dziennik Urzędowy Woj. Podkarpackiego
Podka.2020.5088 
z dnia 2020.12.16</t>
  </si>
  <si>
    <t>Gminna oczyszczalnia ścieków
 w Lesku, PLPK0300
38-600 Lesko, ul. Sanowa 1</t>
  </si>
  <si>
    <t>11.02.2021 r. XXVIII/204/2021, Rada Miejska w Zagórzu, Uchwała w sprawie wyznaczenia aglomeracji Zagórz, Dz. Urz. Woj. Podkarpackiego z 2021, poz. 823</t>
  </si>
  <si>
    <t>Uchwała Nr XXIV/190/20 Rady Miejskiej w Strzyżowie z dnia 30 grudnia 2020 r. w sprawie wyznaczenia aglomeracji Strzyżów /Dz. Urz. Woj. Podkap.z dnia 05.01.2021 r. poz. 58/</t>
  </si>
  <si>
    <t>PLPK0320 oczyszczalnia Strzyżów, Strzyżów ul. Tunelowa</t>
  </si>
  <si>
    <t>Kolbuszowa</t>
  </si>
  <si>
    <t>Uchwała Nr XXVI/303/20 Rady Miejskiej w KOLBUSZOWEJ z dnia 29 października 2020 r.w sprawie wyznaczenia aglomeracji Kolbuszowa; Dziennik Urzędowy Woj. Podkarpackiego z dnia 17.11.2020 r., poz. 4293</t>
  </si>
  <si>
    <t xml:space="preserve"> PLPK0330; Kolbuszowa Dolna, ul. Łąkowa, 36-100 Kolbuszowa;</t>
  </si>
  <si>
    <t>Nozdrzec, Dynów, Domaradz</t>
  </si>
  <si>
    <t>Uchwał z 4 grudnia 2020, Nr XXII/225/2020 Rady Gminy Nozdrzec w sprawie wyznaczenia aglomeracji Nozdrzec, Dz. Urz. Woj. Pod z 15.12.2020, poz. 5027</t>
  </si>
  <si>
    <t>PLPK0360-Oczyszczalnia Dynów, ul. Błonie 8A, PLPK1290-Oczyszczalnia Grabownica Starzeńska, działka 2592/1</t>
  </si>
  <si>
    <t>Uchwała Rady Gminy w Zaleszanach nr XXVIII/343/2021 z dnia 22 stycznia 2022 r. w sprawie wyznaczenia aglomeracji Zaleszany Dz.U.WP. z dnia 08.02.2021 poz. 506</t>
  </si>
  <si>
    <t>PLPK035 Kępie Zaleszańskie</t>
  </si>
  <si>
    <t>Gmina Miejska Dynów</t>
  </si>
  <si>
    <t>Uchwała Nr XXI/146/2020 Rady Miasta Dynów z dnia 26 listopada 2020 w sprawie wyznaczenia aglomeracji Dynów; Dziennik Urzędowy Woj. Podkarpackiego, poz. 4902</t>
  </si>
  <si>
    <t>PLPK0360; Miejska Oczyszczalnia Ścieków w Dynowie; ul. Błonie 8A, 36-065 Dynów</t>
  </si>
  <si>
    <t>Gmina i Miasto Ulanów</t>
  </si>
  <si>
    <t>03.12.2020 r. Nr XVIII/136/2020 Rada Miejska w Ulanowie, w sprawie wyznaczenia aglomeracji Ulanów, Dziennik Urzędowy Woj. Podkarpackiego z 2021 r., poz.4</t>
  </si>
  <si>
    <t>Ulanów PLPK0370, 37 – 410 Ulanów, ul. Bieliniecka</t>
  </si>
  <si>
    <t xml:space="preserve">Uchwała Nr XXVII.328.2020 Rady Miejskiej w Boguchwale z dnia 03.12.2020 r. w sprawie wyznaczenia aglomeracji BogUchwała, opublikowana w Dzienniku Urzędowym Woj. Podkarpackiego dnia 15.12.2020 r. </t>
  </si>
  <si>
    <t>PLPK001 Rzeszów oczyszczalnia w Rzeszowie przy ul. Ciepłowniczej 2</t>
  </si>
  <si>
    <t>Uchwała Nr XXVI/175/2020 Rady Gminy Pysznica z dnia 16 grudnia 2020 r.w sprawie wyznaczenia aglomeracji Pysznica, Dz.U. Woj. Podkarpackiego z dnia 22 grudnia 2020 r. poz.5276</t>
  </si>
  <si>
    <t>Dubiecko</t>
  </si>
  <si>
    <t>Miasto i Gmina Dubiecko</t>
  </si>
  <si>
    <t>Uchwała Nr 162/XXXIII/2020 Rady Gminy w Dubiecku z dnia 9.12.2020 r. w sprawie wyznaczenia aglomeracji "NIENADOWA" Dziennik Urzędowy Woj. Podkarpackiego z dnia 16 .02.2021, poz. 623</t>
  </si>
  <si>
    <t>PLPK040 aglomeracja Nienadowa, działka nr ewid. 100/273, 37-750 Dubiecko</t>
  </si>
  <si>
    <t>Dziennik Ustaw Woj. Podkarpackiego rok 2020 poz. 5168 Uchwała w sprawie wyznaczenia aglomeracji Tryńcza Nr XXI/219/2020 Rady Gminy Tryńcza z dnia 15 grudnia 2020 roku</t>
  </si>
  <si>
    <t>Oczyszczalnia Tryńcza PLPK0410 37-204 Tryńcza118</t>
  </si>
  <si>
    <t xml:space="preserve">Uchwała Nr XXXVII/230/2020 Rady Gminy MEDYKA z dnia 23 grudnia 2020 r. w sprawie wyznaczenia aglomeracji Medyka, Dziennik Urzędowy Woj. Podkarpackiego poz. 229 z dnia 18.01.2021 r. </t>
  </si>
  <si>
    <t>Przemyśl 
PLPK0060
ul. Piaskowa w Przemyślu</t>
  </si>
  <si>
    <t>Uchwała Nr XX/139/2020 Rady Gminy WADOWICE GÓRNE z dnia 29 grudnia 2020 r.</t>
  </si>
  <si>
    <t>PLPK0430 Oczyszczalnia Izbiska, Izbiska 33B, 39-308 Wadowice Górne</t>
  </si>
  <si>
    <t xml:space="preserve">Uchwała nr XXVI/199/2020
Rady Gminy Wiązownica
z dnia 29 grudnia 2020 r.
w sprawie wyznaczenia aglomeracji Wiązownica
Dziennik Urzędowy Woj. Podkarpackiego poz. 5368 z dnia 29 grudnia 2020 r. </t>
  </si>
  <si>
    <t>PLPK0440 Wiązownica
ul. Nad Sanem 50
37-522 Wiązownica</t>
  </si>
  <si>
    <t>Uchwała nr XXVIII/227/20 Rady Miejskiej w Baranowie Sandomierskim z dnia 29 grudnia 2020 r. w sprawie wyznaczenia aglomeracji Baranów Sandomierski DZ.URZ.Woj.2021.366</t>
  </si>
  <si>
    <t xml:space="preserve">PLPK0450 Baranów S, ul. Mickiewicza 53, 39-450 Baranów Sandomierski </t>
  </si>
  <si>
    <t>Uchwała Nr XXXI/250/20 Rady Gminy Żurawica z dnia 21-12-2020 r. w sprawie wyznaczenia aglomeracji Wyszatyce, Dziennik Urzędowy Woj. Podkarpackiego Poz. 5317 z dnia 23-12-2020</t>
  </si>
  <si>
    <t>Mechaniczno-Biologiczna Oczyszczalnia Ścieków w Żurawicy ul. 1 Dywizji Pancernej 15
PLPK0460A
 37-710 Żurawica</t>
  </si>
  <si>
    <t>Uchwała Nr XXXI/251/20 Rady Gminy Żurawica z dnia 21-12-2020 r. w sprawie wyznaczenia aglomeracji Żurawica, Dziennik Urzędowy Woj. Podkarpackiego Poz. 5318 z dnia 23-12-2020</t>
  </si>
  <si>
    <t>Uchwała nr XXXV/324/2021 Rady Miejskiej w Brzozowie z dnia 22 luty 2021 r. w sprawie wyznaczenia aglomeracji Brzozów. Dziennik Urzędowy Woj. Podkarpackiego, dnia 30 marca 2021 r. Poz. 1196</t>
  </si>
  <si>
    <t xml:space="preserve">BRZOZÓW; PLPK0470; ul. MOSTOWA, 
działki nr 572/3, 572/4, 572/6 </t>
  </si>
  <si>
    <t xml:space="preserve"> Uchwała Nr XXXIV/231/2020 Rady Miejskiej w Dukli z dnia 16 grudnia 2020 r. Dz. Urz. Woj. 2020.5274
Ogłoszony: 22.12.2020 </t>
  </si>
  <si>
    <t>Krosno, ul. Drzymały 14, PLPK0020, Sulistrowa, Jaśliska, Dukla</t>
  </si>
  <si>
    <t>Trzebownisko</t>
  </si>
  <si>
    <t>Uchwała Nr XXIV/253/2020 Rady Gminy Trzebownisko z dnia 25 listopada 2020 r. w sprawie wyznaczenia aglomeracji Łąka opublikowana w Dzienniku Urzędowym Woj. Podkarpackiego w dn. 10 grudnia 2020r w poz. 4866</t>
  </si>
  <si>
    <t>PLPK0490</t>
  </si>
  <si>
    <t>Uchwała Nr XVI.163.2020 Rady Gminy Majdan Królewski z dnia 24.11.2020 r. w sprawie aglomeracji Majdan Królewski, opublikowana w Dzienniku Urz. Woj. Podkarpackiego, 15.12.2020, poz.4991</t>
  </si>
  <si>
    <t xml:space="preserve">Miejska Oczyszczalnia Ścieków w Stalowej Woli, ul. Działowa 1, 37-450 Stalowa Wola PLPK0070, Miejska Oczyszczalnia Ścieków w Nowej Dębie, 39-460 Nowa Dęba PLKP0160 </t>
  </si>
  <si>
    <t>Uchwała Nr XVI.164.2020 Rady Gminy Majdan Królewski w sprawie aglomeracji Krzątka z dnia 24.11.2020 r.opublikowana w Dzienniku Urz. Woj. Podkarpackiego, 10.12.2020, poz. 4864</t>
  </si>
  <si>
    <t>gmina (wiejska) Radymno</t>
  </si>
  <si>
    <t>Uchwała Nr XXVI/66/2020 Rady Gminy Radymno z dnia 11 grudnia 2020 r. w sprawie wyznaczenia aglomeracji Święte (Dz. Urz. Woj. Podk. z 2020 r., poz. 5101)</t>
  </si>
  <si>
    <t>Przedsiębiorstwo Komunalne Gminy Radymno Sp. z o.o. Skołoszów ul. Dworska 67 37-550 Radymno, Oczyszczalnia Ścieków Święte PLPK0520</t>
  </si>
  <si>
    <t>Uchwała nr XIX/181/2020 Rady Miejskiej w Sieniawie z dnia 16 listopada 2020 r. w sprawie wyznaczenia aglomeracji Sieniawa, Dz. U. Woj. PODK. z dnia 3 grudnia 2020 poz. 4623</t>
  </si>
  <si>
    <t>PLPK0540 Sieniawa</t>
  </si>
  <si>
    <t xml:space="preserve">Gmina Grębów </t>
  </si>
  <si>
    <t>Uchwała nr XXVII.164.2020 Rady Gminy Grębów z dnia 14 grudnia 2020 r. w sprawie wyznaczenia aglomeracji Grębów Dziennik Urzędowy Woj. Podkarpackiego z dnia 16 grudnia 2020 r., poz. 5108</t>
  </si>
  <si>
    <t xml:space="preserve">PLPK0550, Grębów, Grębów ul. Złota 12, 39-410 Grębów </t>
  </si>
  <si>
    <t xml:space="preserve">Uchwała Nr XXIII/188/20 Rady Gminy Hyżne z dnia 01 grudnia 2020 r. ws. wyznaczenia aglomeracji Hyżne (Dz. Urz. Woj. 2020.5014
Ogłoszony: 15.12.2020) </t>
  </si>
  <si>
    <t>Hyżne, PLPK0570, 26-024 Hyżne 628</t>
  </si>
  <si>
    <t>Uchwała nr XX/149/2020 Rady Miejskiej w Rudniku nad Sanem z dnia 4 grudnia 2020 r. w sprawie wyznaczenia aglomeracji Rudnik nad Sanem (Dz. Urz. Woj. Podkarp. z 15.12.2020 r. poz. 5025)</t>
  </si>
  <si>
    <t>Miejska Oczyszczalnia Ścieków w Rudniku nad Sanem, ul. Mickiewicza; PLPK0580</t>
  </si>
  <si>
    <t>Uchwała Nr XXIX/229/2020 Rady Gminy Zarszyn z dnia 30 grudnia 2020 https://eDziennik.rzeszow.uw.gov.pl/WDU_R/2021/309/akt.pdf</t>
  </si>
  <si>
    <t>PLPK0590, Oczyszczalnia ścieków w Zarszynie, ul. Cicha 21, 38-530 Zarszyn</t>
  </si>
  <si>
    <t>Uchwała nr XXVII/159/20 Rady Gminy Raniżów z dnia 29 grudnia 2020 r. w sprawie wyznaczenia aglomeracji Raniżów (Dz. Urz. Woj. Podka. Poz. 51)</t>
  </si>
  <si>
    <t xml:space="preserve">Oczyszczalnia Ścieków MPWiK Sp. z o.o. w Rzeszowie,35-322 Rzeszów ul. Ciepłownicza 2 PLPK0010, Oczyszczalnia Ścieków w Sokołowie Małopolskim ul. 1000-Lecia 49, 36-050 Sokołów Młp. PLPK0200 </t>
  </si>
  <si>
    <t>Dz. Urz. Woj. Podkarpackiego 2021.528
Ogłoszony: 09.02.2021
Uchwała nr 252/XXVI/2021 Rady Miejskiej w Narolu z dnia 26 stycznia 2021 r. w sprawie wyznaczenia aglomeracji Narol</t>
  </si>
  <si>
    <t>Oczyszczalnia Narol PLPK0610, Lipsko 37-610 Narol</t>
  </si>
  <si>
    <t>Uchwała nr XX/171/20 Rady Gminy Laszki z dnia 29 grudnia 2020 r. w sprawie wyznaczenia aglomeracji Laszki (Dz.Urz.Woj.Podka.2021.288)</t>
  </si>
  <si>
    <t>PLPK0620 Laszki, dz. 2554/11</t>
  </si>
  <si>
    <t xml:space="preserve">Uchwała Nr XXXIV/230/2020 Rady Miejskiej w Dukli z dnia 16 grudnia 2020 r. Dz. Urz. Woj. 2020.5273
Ogłoszony: 22.12.2020 </t>
  </si>
  <si>
    <t>Uchwała Rady Gminy Lubenia nr: XXIV/125/2020 z dnia 16.11.2020 r. w sprawie wyznaczenia aglomeracji Lubenia, oraz Uchwała Rady Gminy Lubenia Nr: XXIV/129/2020 z dnia 30 listopada 2020 r. zmieniająca uchwałę Nr: XXIV/125/2020 Rady Gminy Lubenia z dnia 30.11.2020r w sprawie wyznaczenia aglomeracji Lubenia. Publikator: Dziennik Urzędowy Woj. Podkarpackiego, data publikacji uchwał: 14.12.2020r, Poz. 4921 oraz Poz. 4957</t>
  </si>
  <si>
    <t>Gmina Wielopole Skrzyńskie</t>
  </si>
  <si>
    <t xml:space="preserve">Uchwała Nr XVI.139.2020 z dnia 30 października 2020 r w sprawie wyznaczenia obszaru granic aglomeracji Wielopole Skrzyńskie. Dziennik Urzędowy Woj. Podkarpackiego z 12 listopada 2020 r.poz. 4233. </t>
  </si>
  <si>
    <t>Oczadzania ścieków Wielopole Skrzyńskie, 39-110 Wielopole Skrzyńskie, Nr działki 1683/2, identyfikator PLPK0650</t>
  </si>
  <si>
    <t>Uchwała Nr XXXI/250/2020 Rady Miejskiej w Cieszanowie z dnia 27 listopada 2020 r. w sprawie wyznaczenia aglomeracji Cieszanów, Dz. Urz. Woj. Podkarp. Poz. 4943 z dn. 14.12.2020 r.</t>
  </si>
  <si>
    <t>Gmina Jasienica Rosielna i częściowo Gmina Brzozów</t>
  </si>
  <si>
    <t xml:space="preserve">Uchwała Nr XXII/146/2020 Rady Gminy w Jasienicy Rosielnej z dnia 14 grudnia 2020 r. w sprawie wyznaczenia aglomeracji Jasienica Rosielna. Dziennik Urzędowy Woj. Podkarpackiego (Dz. Urz. Woj. 2020.5055)
Ogłoszony: 15.12.2020 r. </t>
  </si>
  <si>
    <t>Gminna Oczyszczalnia Ścieków w Bliznem; PLPK0670; 36-221 Blizne 240 A</t>
  </si>
  <si>
    <t>Uchwała Nr XXI/152/20 Rady Gminy w Cmolasie z dnia 12 listopada 2020 r.w sprawie wyznaczenia aglomeracji Cmolas (Dz.U.Woj. Podkarpackiego z 2020 r. Poz.4737)</t>
  </si>
  <si>
    <t>PLPK0680, Oczyszczalnia Ścieków w Cmolasie, Cmolas 3, 36-105 Cmolas</t>
  </si>
  <si>
    <t xml:space="preserve">Uchwała Nr XXXV/259/2020 z dnia 29.12.2020 r. Rady Gminy JASŁO: "w sprawie wyznaczenia aglomeracji Trzcinica" poz. 5431 Dziennika Urzędowego Woj. Podkarpackiego z dnia 31 grudnia 2020 r. </t>
  </si>
  <si>
    <t>Oczyszczalnia ścieków Trzcinica 38-241 Trzcinica BN PLPK0690</t>
  </si>
  <si>
    <t>Uchwała nr XXIV/188/2020 Rady Gminy Czudec z dnia 30 października 2020 r. w sprawie wyznaczenia aglomeracji Czudec (Dz. Urz. Woj. 2020.4400)
Ogłoszony: 24.11.2020</t>
  </si>
  <si>
    <t>PLPK0700, Oczyszczalnia Ścieków w Przedmieściu Czudeckim, Przedmieście Czudeckie 374a, 38-120 Czudec</t>
  </si>
  <si>
    <t>Uchwała Nr XVIII/195/2020 Rady Gminy Czarna z dn. 25.11.2020 r. w sprawie wyznaczenia obszaru i granic aglomeracji Czarna; Dz.Urz.Woj. Podkarpackiego z 2020 r. poz. 4803</t>
  </si>
  <si>
    <t>PLPK0720, Gminna Oczyszczalnia Ścieków w Czarnej, 37-125 Czarna 148 B</t>
  </si>
  <si>
    <t xml:space="preserve">Uchwała nr5XXVI/183/2020 Rady Miejskiej w Kołaczycach z dnia 04.12.2020 w sprawie wyznaczenia aglomeracji Kołaczyce, Dz.U Woj. Podkarpackiego Rzeszów 18.01.2021 poz. 224 </t>
  </si>
  <si>
    <t>Kołaczyce PLPK0730 ul. Bohaterów Monte Cassino, 38 - 213 Kołaczyce</t>
  </si>
  <si>
    <t>Uchwała Nr XXVII/187/2020 Rady Miasta Radymna z dnia 16 grudnia 2020 r. w sprawie wyznaczenia aglomeracji Radymno Dz.Urz. Woj. Podkarpackiego z 18.12.2020 r. poz. 5170</t>
  </si>
  <si>
    <t>Radymno Pomiltek, PLPK0740, Radymno, ul. Kościuszki, dz. ewid. 258/3</t>
  </si>
  <si>
    <t>Jarosław, m. Jarosław</t>
  </si>
  <si>
    <t>Uchwała Nr IX/150/2020 Rady Gminy Jarosław z dnia 8.12.2020 r. w sprawie wyznaczenia aglomeracji Tuczempy, Dz. Urz. Woj. Podk. 2020.4965</t>
  </si>
  <si>
    <t>PLPK075, Oczyszczalnia Tuczempy, Tuczempy ul. Sanowa 21</t>
  </si>
  <si>
    <t>Uchwała Nr XXVII/165/2020 Rady Gminy Niwiska z dnia 09 grudnia 2020 r. w sprawie wyznaczenia aglomeracji Niwiska opublikowana w Dzienniku Urzędowym Woj. Podkarpackiego dnia 14 grudnia 2020 r poz. 4970</t>
  </si>
  <si>
    <t>Trześń, 36- 147 Niwiska, PLPK0770</t>
  </si>
  <si>
    <t>Uchwała Nr XXVII/163/2020 Rady Gminy Nowy Żmigród z dnia 15 grudnia 2020 r. w sprawie wyznaczenia obszaru i granic aglomeracji Nowy Żmigród Opublikowana w Dzienniku Urzędowym Woj. Podkarpackiego dnia 17 grudnia 2020 r. (Dz. Urz. Woj. Podkarpackiego z 2020 r. poz. 5132)</t>
  </si>
  <si>
    <t>Oczyszczalnia ścieków w Nowym Żmigrodzie PLPK0790 ul. Jasielska 76, 38-230 Nowy Żmigród</t>
  </si>
  <si>
    <t>Grodzisko Dolne, Leżajsk</t>
  </si>
  <si>
    <t>Uchwała Nr XXIII/149/2020 Rady Gminy Grodzisko Dolne z dnia 20 listopada 2020 r. w sprawie wyznaczenia aglomeracji Grodzisko Dolne (Dz.Urz. Woj. Podkarpackiego poz. 4985)</t>
  </si>
  <si>
    <t>PLPK0801 Oczyszczalnia w Grodzisku Dolnym, Grodzisko Dolne 127D; PLPK0802 Oczyszczalnia w Chodaczowie, Chodaczów 103A</t>
  </si>
  <si>
    <t>Haczów, Korczyna</t>
  </si>
  <si>
    <t>Uchwała nr XVIII/146/2020 Rady Gminy Haczów z dnia 20 listopada 2020 r. w sprawie wyznaczenia obszaru i granic Aglomeracji Haczów Dziennik Urzędowy Woj. z dnia 14 grudnia 2020 r. Podkarpackiego poz. 4930</t>
  </si>
  <si>
    <t>PLPK0810, 36-213 Haczów Nr 595A</t>
  </si>
  <si>
    <t>Czermin, Borowa</t>
  </si>
  <si>
    <t>Uchwała Rady Gminy w Czerminie Uchwała nr XXII/158/2020 z dnia 27.11.2020 w sprawie wyznaczenia aglomeracji Czermin Dziennik Urzędowy Woj. Podkarpackiego z dnia 14.12.2020 poz. 4946</t>
  </si>
  <si>
    <t>PLKP0821 Czermin (dz.nr.ew.1130/6,1131/1,1131/2,1724/1 PLKP0822 Sadkowa Góra 17</t>
  </si>
  <si>
    <t>Uchwała nr XXII.141.2020 Rady Gminy Domaradz z dnia 25 listopada 2020 r. (Dz. Urząd. Woj. Podkarpackiego poz. 4868) w sprawie wyznaczenia aglomeracji Domaradz</t>
  </si>
  <si>
    <t>Oczyszczalni ścieków w Domaradzu PLPK0830, Gminna Oczyszczalnia ścieków w Bliznem PLPK0670</t>
  </si>
  <si>
    <t>Frysztak</t>
  </si>
  <si>
    <t xml:space="preserve">Uchwała Rady Gminy Frysztak Nr XXII/192/2020 z dnia 30.10.2020 w sprawie wyznaczenia obszaru i granic aglomeracji Pułanki, opublikowana w Dzienniku Urzędowym Woj. Podkarpackiego z 2020 roku numer 4434 z dnia 25.11.2020 roku </t>
  </si>
  <si>
    <t>Pułanki, PLPK0860 ,Pułanki 1B, 38-130 Frysztak</t>
  </si>
  <si>
    <t>Oleszyce, Lubaczów</t>
  </si>
  <si>
    <t>Uchwała nr XXXIII/214/2021 Rady Miejskiej w Oleszycach z dnia 29.01.2021 r. w sprawie wyznaczenia aglomeracji Oleszyce (Dz.Urz.Woj. Pod. z dnia 18.02.2021. poz. 677)</t>
  </si>
  <si>
    <t xml:space="preserve">PLPK0870; Oleszyce, ul. Zamkowa </t>
  </si>
  <si>
    <t>Uchwała nr XXII/150/2021 Rady Miejskiej w Pruchniku z dnia 29 stycznia 2021 r. w sprawie wyznaczenia obszaru i granic aglomeracji Pruchnik. Dziennik Urzędowy Woj. Podkarpackiego; Rzeszów, dnia 12 lutego 2021 r. Poz. 602</t>
  </si>
  <si>
    <t>PLPK0880, Oczyszczalnia ścieków w Pruchniku, ul. Przemyska 21B, 37-560 Pruchnik</t>
  </si>
  <si>
    <t>Uchwała Nr XVIII/163/2020 Rady Gminy ŻOŁYNIA z dnia 21 grudnia 2020 r. w sprawie wyznaczenia aglomeracji Żołynia Dz. U. Woj. Podk. z dnia 29 grudnia 2020 r. poz. 5350)</t>
  </si>
  <si>
    <t>PLPK089 Oczyszczalnia ścieków w Żołyni, (brak I-d) Oczyszczalnia ścieków w Brzózie Stadnickiej</t>
  </si>
  <si>
    <t>Uchw. XXVIII/191/2020 z dn. 17.11.2020 Rady Miejskiej w Zaklikowie w sprawie wyznaczenia aglomeracji Zaklików (Dz.U.Woj.Podkarp.z dn.02.12.2020 r. Poz. 4591)</t>
  </si>
  <si>
    <t>PLPK0910;Zaklików ul. Belkowsczyzna; 37-470 Zaklików</t>
  </si>
  <si>
    <t>Uchw. XXVIII/192/2020 z dn. 17.11.2020 Rady Miejskiej w Zaklikowie w sprawie wyznaczenia aglomeracji Lipa (Dz.U.Woj.Podkarp.z dn.02.12.2020 r. Poz. 4592)</t>
  </si>
  <si>
    <t>PLPK0910A; Lipa; 37-470 Zaklików</t>
  </si>
  <si>
    <t>XXVI/262/2020 z dnia 10.12.2020 r. Rady Gminy w Lubaczowie w sprawie wyznaczenia aglomeracji Załuże Dz.U. Woj. Podkarpackiego poz. 4973</t>
  </si>
  <si>
    <t>Oczyszczalnia ścieków Lubaczów ul. Słoneczna 20 PLPK0280</t>
  </si>
  <si>
    <t>Dziennik Urzędowy Woj. Podkarpackiego z 5.01.2021 r.poz.45 -Uchwała nr XXII/271/2020 z dnia 29 grudnia 2020 r. Rady Miejskiej w Kańczudze w sprawie wyznaczenia obszaru i granic aglomeracji Kańczuga</t>
  </si>
  <si>
    <t xml:space="preserve">Oczyszczalnia Ścieków Manasterz: 234 m3
Oczyszczalnia ścieków Krzeczowice: 55 m3
</t>
  </si>
  <si>
    <t xml:space="preserve">Uchwała Nr XXIV/172/2020 z dnia 30 grudnia 2020 r. Rady Gminy Zarzecze w sprawie wyznaczenia aglomeracji Zarzecze, Dziennik Urzędowy Woj. Podkarpackiego z dnia 2 lutego 2021 r. poz. 440. </t>
  </si>
  <si>
    <t xml:space="preserve">PLPK0970, Gminna Oczyszczalnia Ścieków w Zarzeczu ul. Księdza Stanisława Gajeckiego 17 </t>
  </si>
  <si>
    <t>Rokietnica; Żurawica</t>
  </si>
  <si>
    <t>Uchwała nr XX/150/2020 Rady Gminy Rokietnica z dnia 29.12.2020 r., w sprawie wyznaczenia obszaru i granic aglomeracji Rokietnica; Dz.Urz.Woj. Podkarpackiego z 2021 r. poz.267.</t>
  </si>
  <si>
    <t>Uchwała nr XXIX/228/2020 Rady Miejskiej w Pilźnie
z dnia 29.12.2020 r. 
w sprawie wyznaczenia aglomeracji Pilzno
Dziennik Urzędowy Woj. Podkarpackiego z dnia 8 stycznia 2021 r., poz.102</t>
  </si>
  <si>
    <t>PLPK0990 PILZNO, 
ul. Paderewskiego 11A
39-220 PILZNO</t>
  </si>
  <si>
    <t>Uchwała Nr XXVII/204/2020 Rady Gminy w BESKU z dnia 13 LISTOPADA 2020 r. Dz. Urzędowy Woj. Podkarpackiego z dnia 14 grudnia 2020 nr 4931</t>
  </si>
  <si>
    <t>ZAKŁAD GOSPODARKI KOMUNALNEJ, ul. STAROWIEJSKA 99, 38-524 BESKO, PLPK1010, RYMANÓW, PLPK0190, ul. OSIEDLE 40, 38-480 RYMANÓW</t>
  </si>
  <si>
    <t>Uchwała nr XXVI.129.2020 r. z dnia 28.12.2020 Rady Gminy w Baligrodzie w sprawie wyznaczenia aglomeracji Baligród Dz. Urz. Woj. 2020.5360</t>
  </si>
  <si>
    <t>PLPK1020, Oczyszczalnia ścieków Komunalnych w Baligrodzie, ul. Kazimierza Wielkiego b/n 38-606 Baligród</t>
  </si>
  <si>
    <t xml:space="preserve">Uchwała nr XXXIV/227/20 Rady Gminy Jeżowe z dnia 18 grudnia 2020 r. w sprawie wyznaczenia aglomeracji Jeżowe Dz. Urz. Woj. Podkarpackiego z dnia 21 grudnia 2020 r. poz. 5197. </t>
  </si>
  <si>
    <t>PLPK1030 
Gminna Oczyszczalnia Ścieków Jeżowe
Jeżowe 530A
PLPK007
Miejska Oczyszczalnia Ścieków w Stalowej Woli
ul. Komunalna 1</t>
  </si>
  <si>
    <t>Gm. Markowa, Gm. Łańcut</t>
  </si>
  <si>
    <t>Uchwała Nr XXV/125/20 Rady Gminy MARKOWA z dnia 12 listopada 2020 r. w sprawie wyznaczenia obszaru i granic aglomeracji Markowa, Dz. Urz. Woj. Podk. 4404</t>
  </si>
  <si>
    <t>PLPK18N Oczyszczalnia Ścieków w Manasterzu Gmina Jawornik Polski, Wola Dalsza PLPK100a Wola Dalsza 375a 37-100 Łańcut</t>
  </si>
  <si>
    <t>Uchwała Nr XXVII/232/2020 Rady Miejskiej w PRZECŁAWIU z dnia 27 listopada 2020 r. w sprawie wyznaczenia aglomeracji Przecław (Dz.U. Woj. Podk. 2020.4944)</t>
  </si>
  <si>
    <t>PLPK1060 MECHANICZNO - BIOLOGICZNA OCZYSZCZALNIA ŚCIEKÓW w BŁONIU, BŁONIE 64A, 39-320 PRZECŁAW</t>
  </si>
  <si>
    <t>Uchwała nr XX.141.2020 Rady Gminy Jarocin z dnia 30 grudnia 2020 r. "w sprawie wyznaczenia aglomeracji Jarocin", Dz. Urz. Woj. 2021.328</t>
  </si>
  <si>
    <t>Uchwała nr XXVIII/145/2020 Rady Miejskiej w Błażowej z dnia 19.11.2020 r. w sprawie wyznaczenia aglomeracji Błażowa (Dz. Urz. Woj. Podk. z dnia 15.12.2020 r., poz. 4984)</t>
  </si>
  <si>
    <t>Oczyszczalnia Ścieków w Błażowej,
PLPK1080
36-030 Błażowa, ul. Armii Krajowej 41</t>
  </si>
  <si>
    <t>Uchwała Rady Gminy Czarna Nr XXVIII/254/2020 z dnia 23grudnia2020 r. w sprawie wyznaczenia obszaru i granic aglomeracji Głowaczowa(Dz. U. Woj. Podkarpackiego z 2021 r., poz. 119).</t>
  </si>
  <si>
    <t xml:space="preserve"> PLPK 1090 Oczyszczalnia w miejscowości Głowaczowa</t>
  </si>
  <si>
    <t>Uchwała nr XVII/128/20 Rady Gminy Krzeszów z dnia 16.11.2020 r. w sprawie wyznaczenia obszaru i granic aglomeracji Krzeszów. Opublikowana w Dz. U. Woj. Podkarpackiego poz. 4862 z dnia 10.12.2020 r.</t>
  </si>
  <si>
    <t>PLPK1120, Krzeszów, ul. Owocowa nr dz. ew. 697/2, 697/3</t>
  </si>
  <si>
    <t xml:space="preserve"> Uchwała Nr XXIV/193/20 Rady Gminy w Ostrowie z dnia 30 grudnia 2020 r. w sprawie wyznaczenia obszaru i granic aglomeracji Gminy Ostrów, Dz.U.Woj. Podk. z 7 stycznia 2021, poz. 85)</t>
  </si>
  <si>
    <t>Gminna Oczyszczalni Ścieków w Skrzyszowie - PLPK1150</t>
  </si>
  <si>
    <t>Uchwała Nr XXXI/243/2020 Rady Gminy Krasne z dnia 21.12.2020 r. w sprawie wyznaczenia aglomeracji Krasne
Dz. Urz. Woj. 2020.5336
Ogłoszony: 28.12.2020</t>
  </si>
  <si>
    <t>PLPK0001
Oczyszczalnia ścieków w Rzeszowie
MPWiK Sp. z o. o. Rzeszów
stacja zlewna przy oczyszczalni ścieków 
ul. Ciepłownicza 2, 35-322 Rzeszów</t>
  </si>
  <si>
    <t>Uchwała nr XXV/173/2020 Rady Gminy Iwierzyce z dnia 9 grudnia 2020 r. w sprawie wyznaczenia aglomeracji Iwierzyce, Dz. U. Woj. Podk. Poz. 4968</t>
  </si>
  <si>
    <t>PLPK1170, ZWK Oczyszczalnia w Iwierzycach, 39-124 Iwierzyce 125 A</t>
  </si>
  <si>
    <t>Dydnia</t>
  </si>
  <si>
    <t>Uchwała Nr XXX/252/2020 Rady Gminy Dydnia z dnia 4 grudnia 2020 r. w sprawie wyznaczenia aglomeracji Krzemienna, Dziennik Urzędowy Woj. Podkarpackiego z dnia 15 grudnia 2020 roku poz. 5026</t>
  </si>
  <si>
    <t xml:space="preserve"> PLPK1190, Krzemienna, 36-204 Dydnia, Krzemienna</t>
  </si>
  <si>
    <t>Uchwała Rady Gminy Czarna Nr XXVIII/253/2020 z dnia 23grudnia2020 r.w sprawie wyznaczenia obszaru i granic aglomeracji Czarna (Dz. U. Woj. Podkarpackiego z 2021 r., poz. 94)</t>
  </si>
  <si>
    <t xml:space="preserve"> PLPK1200 Oczyszczalnia w miejscowości Czarna</t>
  </si>
  <si>
    <t>Uchwała nr XXX/319/20 Rady Gminy Solina z dnia 30 listopada 2020 r., w sprawie wyznaczenia aglomeracji Solina (Dz. Urz. Woj. Podkarpackiego z dn. 15 grudnia 2020 r. poz. 5007)</t>
  </si>
  <si>
    <t>PLPK5012, Oczyszczalnia Ścieków w Berezce, Berezka, 38-610 Polańczyk</t>
  </si>
  <si>
    <t>Padew Narodowa, Tuszów Narodowy</t>
  </si>
  <si>
    <t>Uchwała nr XVI/145/20 Rady Gminy Padew Narodowa z dnia 30 grudnia 2020 roku Dziennik Urzędowy Woj. Podkarpackiego 2021 poz. 319 z dnia 22.01.2021</t>
  </si>
  <si>
    <t xml:space="preserve">Uchwała Nr XXXV/260/2020 z dnia 29.12.2020 r. Rady Gminy JASŁO: "w sprawie wyznaczenia aglomeracji Szebnie", poz. 5432 Dziennika Urzędowego Woj. Podkarpackiego z dnia 31 grudnia 2020 r. </t>
  </si>
  <si>
    <t>Oczyszczalnia ścieków Szebnie 38-203 Szebnie BN PLPK1260</t>
  </si>
  <si>
    <t>Uchwała nr XXVI/239/20 Rady Miejskiej w Brzostku z dnia 15 grudnia 2020 r. w sprawie wyznaczenia aglomeracji Brzostek, opublikowana w Dzienniku Urzędowym, Woj. Podkarpackiego z 18 grudnia 2020 r. poz. 5169</t>
  </si>
  <si>
    <t>PLPK1280 Klecie dz. nr 59/5, 59/24 39-230 Brzostek</t>
  </si>
  <si>
    <t>Brzozów, Dydnia</t>
  </si>
  <si>
    <t>Uchwała nr XXXIII/303/2020 Rady Miejskiej w Brzozowie z dnia 29 grudnia 2020 r. w sprawie wyznaczenia aglomeracji Grabownica Starzeńska Dziennik Urzędowy Woj. Podkarpackiego, dnia 8 stycznia 2021 r. Poz. 106</t>
  </si>
  <si>
    <t>GRABOWNICA STARZEŃSKA, PLPK1290; działka nr 2592/1</t>
  </si>
  <si>
    <t>Uchwała nr XXIII/164/2020 Rady Gminy Bojanów z dnia 11 grudnia 2020 r. w sprawie wyznaczenia aglomeracji Bojanów (Dz. Urz. Woj. Podkarpackiego rok 2020 poz. 5331)</t>
  </si>
  <si>
    <t>Dzikowiec</t>
  </si>
  <si>
    <t>Uchwała nr XXIV/167/2020 Rady Gminy Dzikowiec z dnia 01 grudnia 2020 r. w sprawie wyznaczenia aglomeracji Wilcza Wola (DZ.URZ.Woj.2020.4884)</t>
  </si>
  <si>
    <t>PLPK3121, Wilcza Wola 39D, 36-121 Wilcza Wola, PLPK1322, Nowy Dzikowiec, ul. Komunalna 4, 36-122 Dzikowiec</t>
  </si>
  <si>
    <t>Uchwała Rady Gminy Horyniec-Zdrój nr XXV.216.2020 z dnia 30 grudnia 2020, Dz. Urzędowy Woj. Podkarpackiego z dnia 5 stycznia 2021 poz. 55</t>
  </si>
  <si>
    <t>PLPK1330, Horyniec-Zdrój, ul. Zdrojowa 28, 37-620 Horyniec-Zdrój</t>
  </si>
  <si>
    <t>30.12.2020; XXII/176/2020Rady Gminy Wojaszówka; w sprawie wyznaczenia aglomeracji Ustrobna; Dziennik Urzędowy Woj. Podkarpackiego Dz.Urz.Woj.2021.87</t>
  </si>
  <si>
    <t>PLPK1390 Ustrobna, dz. nr 584/1</t>
  </si>
  <si>
    <t>Uchwała nr XXV/143/2020 Rady Gminy Krzywcza z dnia 29 grudnia 2020 r., w sprawie wyznaczenia aglomeracji Krzywcza, Dz. U. Woj. Podk. 5393</t>
  </si>
  <si>
    <t>PLPK1440 Oczyszczalnia Krzywcza, 37-755 Krzywcza</t>
  </si>
  <si>
    <t xml:space="preserve">Uchwała Nr XLI/53/2020 Rady Gminy Bircza z dnia 7 grudnia 2020 r. w sprawie wyznaczenia obszaru i granic aglomeracji Bircza (tj. Dziennik Urzędowy Woj. Podkarpackiego z dnia 21 grudnia 2020 r. poz. 5187) </t>
  </si>
  <si>
    <t>PLPK1470, ul. Mjr. Kusiaka 40/2 37-740 Bircza</t>
  </si>
  <si>
    <t>Uchwała nr XXIX/200/2020 Rady Gminy Tarnowiec z dnia 18 grudnia 2020 r. w sprawie wyznaczenia aglomeracji Tarnowiec, Podka.2020.5417</t>
  </si>
  <si>
    <t xml:space="preserve"> PLPK1490, Tarnowiec, Sądkowa b/n, 38-204 Tarnowiec</t>
  </si>
  <si>
    <t>Uchwała Nr XXIV/191/20 Rady Miejskiej w Strzyżowie z dnia 30 grudnia 2020 r.w sprawie wyznaczenia aglomeracji Godowa /Dz. Urz. Woj. Podkap.z dnia 05.01.2021 r. poz. 59/</t>
  </si>
  <si>
    <t>Solina, Olszanica</t>
  </si>
  <si>
    <t>Uchwała nr XXX/317/20 Rady Gminy Solina z dnia 30 listopada 2020 r., w sprawie wyznaczenia aglomeracji Myczkowce (Dz. Urz. Woj. Podkarpackiego z dn. 15 grudnia 2020 r. poz. 5005)</t>
  </si>
  <si>
    <t xml:space="preserve">PLPK5012, Oczyszczalnia Ścieków w Berezce, Berezka, 38-610 Polańczyk, Oczyszczalnia Ścieków w Olszanicy, Olszanica, 38 - 722 Olszanica
</t>
  </si>
  <si>
    <t>Uchwała nr XXX/320/20 Rady Gminy Solina z dnia 30 listopada 2020 r., w sprawie wyznaczenia aglomeracji Wołkowyja (Dz. Urz. Woj. Podkarpackiego z dn. 15 grudnia 2020 r. poz. 5008)</t>
  </si>
  <si>
    <t>Uchwała nr XXVI/297/2021 Rady Gminy Dębica z dnia 23 lutego 2021 r., w sprawie wyznaczenia aglomeracji Zawada, poz. 868 Dziennik Urzędowy Woj. Podkarpackiego</t>
  </si>
  <si>
    <t xml:space="preserve">Uchwała nr XXXIII/304/2020 Rady Miejskiej w Brzozowie z dnia 29 grudnia 2020 r. w sprawie wyznaczenia aglomeracji Turze Pole Dziennik Urzędowy Woj. Podkarpackiego, dnia 20 stycznia 2021 r. Poz. 265 </t>
  </si>
  <si>
    <t>TURZE POLE, PLPK1550; działka nr 1240/2</t>
  </si>
  <si>
    <t>Dz. Urz. Woj. Podkarpackiego 2021.529 Ogłoszony: 09.02.2021 Uchwała nr 253/XXVI/2021 Rady Miejskiej w Narolu z dnia 26 stycznia 2021 r. w sprawie wyznaczenia aglomeracji Ruda Różaniecka</t>
  </si>
  <si>
    <t>Oczyszczalnia Ruda Różaniecka PLPK1560N, Ruda Różaniecka 37-613 Ruda Różaniecka</t>
  </si>
  <si>
    <t xml:space="preserve">Uchwała nr XIX/155/2020 Rady Gminy w Chłopicach z dnia 29.12.2020 w sprawie wyznaczenia aglomeracji Chłopice (Dz. U. Woj. Podk. z 2021. poz 706) </t>
  </si>
  <si>
    <t>PLPK157N Oczyszczalnia ścieków w Chłopicach, Chłopice dz. nr ewid. gr. 1389/11</t>
  </si>
  <si>
    <t xml:space="preserve">Uchwała nr XIX/156/2020 Rady Gminy w Chłopicach z dnia 29.12.2020 r. w sprawie wyznaczenia aglomeracji Zamiechów (Dz. U. Woj. Podk. z 2021. poz 707) </t>
  </si>
  <si>
    <t>Dziennik Urzędowy Woj. Podkarpackiego z dnia 30 grudnia 2020 r poz. 5380 Uchwała nr XXV/154/2020 Rady Gminy w Stubnie z dnia 21 grudnia 2020 r. w sprawie wyznaczenia aglomeracji Stubno.</t>
  </si>
  <si>
    <t>Kamień</t>
  </si>
  <si>
    <t>Uchwała Nr XXI/130/2020 Rady Gminy Kamień z dnia 30 grudnia 2020 r. w sprawie wyznaczenia aglomeracji Nowy Kamień. Dziennik Urzędowy Woj. Podkarpackiego. Poz 200, 14.01.2021 r.</t>
  </si>
  <si>
    <t>Uchwała Rady Gminy w Starym Dzikowie nr 160/XXXIII/2020 z dnia 28.10.2020r w sprawie wyznaczenia aglomeracji Stary Dzików opublikowana w Dz. Urz. Woj. Podkarpackiego z dnia 03.12.2020r poz. 4618</t>
  </si>
  <si>
    <t>Uchwała nr XXIX/229/2020 Rady Miejskiej w Pilźnie
z dnia 29.12.2020 r. 
w sprawie wyznaczenia aglomeracji Jaworze-Bielowy
Dziennik Urzędowy Woj. Podkarpackiego z dnia 8 stycznia 2021 r., poz.103</t>
  </si>
  <si>
    <t>PLPK1630N 
JAWORZE-BIELOWY 
JAWORZE -GÓRNE 1
39-223 STRZEGOCICE</t>
  </si>
  <si>
    <t>Żyraków</t>
  </si>
  <si>
    <t>Uchwała nr XXII/242/20 Rady Gminy Żyraków z dnia 23 grudnia 2020 r. w sprawie wyznaczenia aglomeracji Wola Żyrakowska (Dz. Urz. Woj. Podk. z 2020 r. Poz. 5358)</t>
  </si>
  <si>
    <t xml:space="preserve">Uchwała nr V/54/2020 Rady Gminy Adamówka z dnia 16 grudnia 2020 r. w sprawie wyznaczenia aglomeracji Adamówka, Dziennik Urzędowy Woj. Podkarpackiego z dnia 22.01.2021 r.poz.318 </t>
  </si>
  <si>
    <t xml:space="preserve">PLPK167N Oczyszczalnia ścieków w Adamówce, 37-534 Adamówka </t>
  </si>
  <si>
    <t>Uchwała Nr IX/149/2020 Rady Gminy Jarosław z dnia 8.12.2020 r. w sprawie wyznaczenia aglomeracji Kostków, Dz. Urz. Woj. Podk. 2020.5032</t>
  </si>
  <si>
    <t>PLPK1690N, Oczyszczalnia Kostków, Kostków 95A</t>
  </si>
  <si>
    <t>Uchwała nr XXI/236/20 Rady Gminy Żyraków z dnia 2 grudnia 2020 r. w sprawie wyznaczenia aglomeracji Straszęcin (Dz. Urz. Woj. Podk. z 2020 r. Poz. 5015)</t>
  </si>
  <si>
    <t>Fredropol</t>
  </si>
  <si>
    <t>Uchwała nr XXXIV/250/2021 Rady Gminy Fredropol z dnia 11 lutego 2021 r. Dz. Urz. Woj. Pod. z dnia 4 marca 2021 r. Poz. 861</t>
  </si>
  <si>
    <t>PLPK1730N SIERAKOŚCE, B/N, 37-734 FREDROPOL</t>
  </si>
  <si>
    <t>Pawłosiów</t>
  </si>
  <si>
    <t>Uchwała Nr XXIII/155/2020 Rady Gminy Pawłosiów z dnia 30 grudnia 2020 r. w sprawie wyznaczenia obszaru i granic aglomeracji Wierzbna Dz. Urz. Woj. Podkarpac. z 31.12.2020 r. poz. 5452</t>
  </si>
  <si>
    <t>PLPK0120 Oczyszczalnia Ścieków Jarosław ul. Wróbleskiego 3, 37-500 Jarosław</t>
  </si>
  <si>
    <t>Uchwała Nr XXIV/252/2020 Rady Gminy Trzebownisko z dnia 25 listopada 2020 r. w sprawie wyznaczenia aglomeracji Nowa Wieś opublikowana w Dzienniku Urzędowym Woj. Podkarpackiego w dn. 10 grudnia 2020r w poz. 4865</t>
  </si>
  <si>
    <t>PLPK1780N</t>
  </si>
  <si>
    <t>Orły</t>
  </si>
  <si>
    <t xml:space="preserve">Dziennik Urzędowy Woj. Podkarpackiego z dnia 22 grudnia 2020 poz. 5282 – Uchwała nr XXXVI/208/2020 Rady Gminy Orły z dnia 21 grudnia 2020 r. w sprawie wyznaczenia aglomeracji Trójczyce
</t>
  </si>
  <si>
    <t>Trójczyce PLPK1790N, Trójczyce 1, 37-716 Orły</t>
  </si>
  <si>
    <t>Jawornik Polski</t>
  </si>
  <si>
    <t>Uchwała Nr 261/XXX/2020 Rady Gminy Jawornik Polski z dnia 30.11.2020 r. w sprawie wyznaczenia aglomeracji Manasterz. Rzeszów, dnia12 stycznia 2021 r. Dziennik Urzędowy Woj. Podkarpackiego</t>
  </si>
  <si>
    <t>Oczyszczalnia Ścieków w Manasterzu Manasterz, 37-230 Kańczuga, ID PLPK1800N</t>
  </si>
  <si>
    <t>Roźwienica</t>
  </si>
  <si>
    <t>Uchwała Nr 162/XVI/2020 Rady Gminy w Roźwienicy z dnia 18 listopada 2020 r. w sprawie wyznaczenia aglomeracji Wola Roźwienicka (Dziennik Urzędowy Woj. Podkarpackiego z dnia 3 grudnia 2020 r. Poz. 4632)</t>
  </si>
  <si>
    <t>Oczyszczalnia ścieków PWiK ul. Wróblewskiego 3, 37-500 Jarosław PLPK0120</t>
  </si>
  <si>
    <t>Uchwała Nr XXXI/249/20 Rady Gminy Żurawica z dnia 21-12-2020 r.w sprawie wyznaczenia aglomeracji Orzechowce, Dziennik Urzędowy Woj. Podkarpackiego Poz. 5316 z dnia 23-12-2020</t>
  </si>
  <si>
    <t>30.06.2021; XXVI/228/2021 Rady Gminy Wojaszówka; zmieniająca uchwałę Nr XXII/177/2020 Rady Gminy Wojaszówka z dnia 30 grudnia 2020 roku w sprawie wyznaczenia aglomeracji WOJASZÓWKA; Dziennik Urzędowy Woj. PodkarpackiegoDz.Urz.Woj.2021.2610</t>
  </si>
  <si>
    <t>PLPK1910N Wojaszówka dz. nr 460/11</t>
  </si>
  <si>
    <t>Uchwała nr XXX/318/20 Rady Gminy Solina z dnia 30 listopada 2020 r., w sprawie wyznaczenia aglomeracji Polańczyk (Dz. Urz. Woj. Podkarpackiego z dn. 15 grudnia 2020 r. poz. 5006)</t>
  </si>
  <si>
    <t>Uchwała Nr XXII/172/2020 Rady Gminy NIEBYLEC z dnia 11 grudnia 2020 r. w sprawie wyznaczenia obszaru i granic aglomeracji Niebylec (Dziennik Urzędowy Woj. Podkarpackiego, poz. 4977 z dnia 14 grudnia 2020 r.)</t>
  </si>
  <si>
    <t xml:space="preserve">PLPK5020, oczyszczalnia ścieków „Niebylec” lokalizacja Małówka dz.ew.458/4, 166/5, 166/7, </t>
  </si>
  <si>
    <t xml:space="preserve"> Nr XVII/138/2020, Rady Gminy CHMIELNIK z dnia 30 grudnia 2020 r., w sprawie wyznaczania aglomeracji Chmielnik, Dziennik Urzędowy Woj. Podkarpackiego, Rzeszów, dnia 4 stycznia 2021 r. Poz.19</t>
  </si>
  <si>
    <t>Uchwała nr XXXII/421/2020 Rady Miejskiej w Głogowie Małopolskim z dnia 16 grudnia 2020 r. w sprawie wyznaczenia aglomeracji Przewrotne (Dz. Urz. Woj. Podkarp. z 2020 r. poz. 5172)</t>
  </si>
  <si>
    <t>Przewrotne, PLPK5050, Przewrotne dz. nr ew. 704</t>
  </si>
  <si>
    <t>Olszanica</t>
  </si>
  <si>
    <t>Uchwała Rady Gminy Olszanica nr XXV/209/2020 z dnia 29.12.2020 r.w sprawie wyznaczenia aglomeracji Uherce Mineralne. Publikator: Dziennik Urzędowy Woj. Podkarpackiego z dnia 21.01.2021 r. poz. 286</t>
  </si>
  <si>
    <t>Oczyszczalnia ścieków w Uhercach Mineralnych PLPK5060, Gminna Oczyszczalnia ścieków w Lesku PLPK0300, Oczyszczalnia ścieków w Ustrzykach Dolnych PLPK0290</t>
  </si>
  <si>
    <t>Uchwała nr XXV/68/20 Rady Gminy Jodłowa z dnia 27 listopada 2020 r. w sprawie wyznaczenia obszaru i granic aglomeracji Jodłowa (Dz. Urz. Woj. PKR. 2020.4906)</t>
  </si>
  <si>
    <t>PLPK5070; Oczyszczalnia Jodłowa; 39-225 Jodłowa 69A</t>
  </si>
  <si>
    <t>Uchwała nr XXVIII/286/20 Rady Miejskiej w Ropczycach z dnia 30 listopada 2020 r. w sprawie wyznaczenia aglomeracji Gnojnica</t>
  </si>
  <si>
    <t>PLPK0211 Ropczyce masarska</t>
  </si>
  <si>
    <t>Uchwała Rady Gminy Leżajsk nr 93/2020 z dnia 28 października 2020 w sprawie wyznaczenia aglomeracji Brzóza Królewska, publ. Dziennik Urzędowy Woj. Podkarpackiego z 2020 poz.4616</t>
  </si>
  <si>
    <t>Uchwała Nr XXX/302/2020 Rady Miejskiej w Nowej Sarzynie z dnia 28 grudnia 2020 r. w sprawie wyznaczenia obszaru i granic aglomeracji Wola Zarczycka (Dz. Urz. Woj. Podkarpackiego poz. 5367)</t>
  </si>
  <si>
    <t>Gmina Skołyszyn</t>
  </si>
  <si>
    <t>Uchwała nr XVII/93/19 Rady Gminy Skołyszyn z dnia28.10.2019 r. w sprawie wyznaczenia aglomeracji Skołyszyn (Dz. Urz. Woj. 2019.5384 z dn. 14.11.2019r.)</t>
  </si>
  <si>
    <t>Gminna Oczyszczalnia Ścieków w Przysiekach, Id: PLPK6000; 38 - 207 Przysieki 438; Gminna Oczyszczalnia Ścieków Szerzyny; Id: PLMP0510; 38 - 246 Szerzyny 346; Oczyszczalnia Ścieków w Bieczu, Id: PLMT0750, ul. Tumidajskiego, 38 - 340 Biecz; Oczyszczalnia Ścieków dla miasta Jasła, Id: PLPK0030, ul. Krakowska 37N, 38 - 200 Jasło</t>
  </si>
  <si>
    <t>Uchwała nr XXXIV/361/2021 Rady Gminy Dębica z dnia 29 września 2021 r., w sprawie wyznaczenia aglomeracja Pustynia-Podgrodzie, poz. 3328 Dziennik Urzędowy Woj. Podkarpackiego</t>
  </si>
  <si>
    <t>Gmina Mielec</t>
  </si>
  <si>
    <t>Uchwała Nr XXV/192/2021 Rady Gminy MIELEC z dnia 29 września 2021 r. w sprawie wyznaczenia obszaru i granic aglomeracji Gminy Mielec, poz 3454</t>
  </si>
  <si>
    <t>PLPK0040, MPGK Oczyszczalnia ścieków Mielec, ul. Kilińskiego 94, 39-300 Mielec</t>
  </si>
  <si>
    <t>Białystok, Wasilków</t>
  </si>
  <si>
    <t>Uchwała XXXV/512/2021 Rady Miasta Białystok z dnia 25 stycznia 2021 r.</t>
  </si>
  <si>
    <t>PLPL0010
Oczyszczalnia ścieków w Białymstoku
Białystok, ul. Produkcyjna 102</t>
  </si>
  <si>
    <t>Gmina Miasto Suwałki</t>
  </si>
  <si>
    <t xml:space="preserve">Gmina Miasto Suwałki oraz część Gminy Suwałki </t>
  </si>
  <si>
    <t>Uchwała nr XXVII//354/2020 Rady Miejskiej 
w Suwałkach 
z dnia 
23 grudnia 2020 r. opublikowana 
w Dzienniku Urzędowym Woj. Podlaskiego
 z dnia 
31.12.2020 r.
 Poz. 5554</t>
  </si>
  <si>
    <t xml:space="preserve">Oczyszczalnia Suwałki PLPL0020 
ul. Sejneńska 86 </t>
  </si>
  <si>
    <t>Miasto Łomża</t>
  </si>
  <si>
    <t>Miasto Łomża, Gmina Piątnica</t>
  </si>
  <si>
    <t>30 grudnia 2020, Uchwała Nr 338/XXXIII/20 Rady Miejskiej Łomży, ogłoszona w Dzienniku Urzędowym Woj. Podlaskiego 4 stycznia 2021, poz. 12</t>
  </si>
  <si>
    <t>Łomża, PLPL0030, ul. Zjazd 23 18-400 Łomża</t>
  </si>
  <si>
    <t>Uchwała Rady Miasta Siemiatycze nr XXIII/154/20 z dnia 30.12.2020 roku (Dz. Urz. Woj. Podl z 2021 r. poz. 59)</t>
  </si>
  <si>
    <t>PLPL0040, Siemiatycze ul. Kościuszki 85</t>
  </si>
  <si>
    <t xml:space="preserve">Uchwała nr XXI/131/20 z dnia 04.12.2020 r. Rady Miejskiej w Dąbrowie Białostockiej Dziennik Urzędowy Woj. Podlaskiego z dnia 11.12.2020 r. Poz. 5246 </t>
  </si>
  <si>
    <t xml:space="preserve">PLPL0050, Oczyszczalnia biologiczno mechaniczna Dąbrowa Białostocka, ul. Wojska Polskiego 2, 16-200 Dąbrowa Białostocka
</t>
  </si>
  <si>
    <t>Augustów - gmina miejska, Augustów - gmina wiejska</t>
  </si>
  <si>
    <t>Uchwała z dnia 29.12.2020 Nr XXIX/323/2020 Rady Miejskiej w Augustowie, ogłoszona w Dzienniku Urzędowym Woj. Podlaskiego</t>
  </si>
  <si>
    <t>PLPL0060, Oczyszczalnia Ścieków ul. Słowackiego 70, 16-300 Augustów</t>
  </si>
  <si>
    <t>Gmina Miejska Hajnówka</t>
  </si>
  <si>
    <t>Gmina Miejska Hajnówka Gmina Wiejska Hajnówka</t>
  </si>
  <si>
    <t>Uchwała Nr XXIII/176/20 z dnia 30 grudnia 2020 Rady Miasta Hajnówka, Publikacja Dz.U.WP 2021 poz.72 z 5.01.2021 r.</t>
  </si>
  <si>
    <t>PLPL0070</t>
  </si>
  <si>
    <t>Łapy, Poświętne, Suraż, Wyszki</t>
  </si>
  <si>
    <t>Uchwała nr XXIX/237/20 Rady Miejskiej w Łapach z dnia 8 grudnia 2020 r. zmieniona uchwałą nr XLV/362/2021 z dnia 29.10.2021 r.</t>
  </si>
  <si>
    <t>PLPL0080, oczyszczalnia miejska w Łapach, ul. Płonkowska 44, 18-100 Łapy</t>
  </si>
  <si>
    <t>gmina miasto Zambrów</t>
  </si>
  <si>
    <t>gmina miejska Zambrów gmina wiejska Zambrów</t>
  </si>
  <si>
    <t>Uchwała nr 133/XXIII/2020 r. z dnia 29.12.2020 r. Dz. U. z 2021, poz. 571 z 5 lutego 2021 r.</t>
  </si>
  <si>
    <t>PLPL0090, Zambrów, Nagórki Jabłoń 105</t>
  </si>
  <si>
    <t>Gmina Miejska Bielsk Podlaski</t>
  </si>
  <si>
    <t>Uchwała Nr XXXI/250/20 Rady Miasta Bielsk Podlaski z dnia 29.12.2020 w sprawie wyznaczenia obszaru i granic aglomeracji Bielsk Podlaski</t>
  </si>
  <si>
    <t>PLPL0100, Oczyszczalnia Bielsk Podlaski, ul. Chmielna 96</t>
  </si>
  <si>
    <t xml:space="preserve">Uchwała nr XXXI/257/21 Rady Miasta Grajewo z dnia 28 kwietnia 2021 r. w sprawie wyznaczenia aglomeracji Grajewo; Dz. Urz. Woj. Podlaskiego 2021.1796
Ogłoszony: 29.04.2021 </t>
  </si>
  <si>
    <t xml:space="preserve"> PLPL0110, Oczyszczalnia Miejska Grajewo, ul. Ekologiczna 24, 19-200 Grajewo</t>
  </si>
  <si>
    <t xml:space="preserve">29.12.2020 r., Uchwała nr XXXIV/208/2020 Rady Miejskiej w Sokółce, Dziennik Urzędowy Woj. podlaskiego </t>
  </si>
  <si>
    <t>Sokółka, PLPL0120, ul. Targowa 15, 16-100 Sokółka</t>
  </si>
  <si>
    <t>Uchwała nr XXIX/243/21 Rady Miejskiej w Mońkach z dn. 29.01.2021 w sprawie wyznaczenia obszaru aglomeracji Mońki ogłoszona w Dzienniku Urzędowym Woj. Podlaskiego 2021r poz.535 z 03.02.2021r</t>
  </si>
  <si>
    <t>PLPL0130 Oczyszczalnia Ścieków ul. W.Puchalskiego 10 19-100 Mońki</t>
  </si>
  <si>
    <t>Uchwała Nr XXIV/198/20 Rady Miejskiej w Czarnej Białostockiej z dnia 19 listopada 2020 r. w sprawie wyznaczenia granic i obszaru aglomeracji Czarna Białostocka</t>
  </si>
  <si>
    <t>PLPL0140/ Oczyszczalnia ścieków Czarnej Białostockiej, ul. świerkowa 16</t>
  </si>
  <si>
    <t>Uchwała Nr XV/117/20 Rady Miasta Kolno z dnia 27 listopada 2020 r. (Dziennik Urzędowy Woj. Podlaskiego, poz.5021)</t>
  </si>
  <si>
    <t>PLPL0151, 18-500 Kolno, ul. Pastorczyk 12</t>
  </si>
  <si>
    <t>Wysokie 
Mazowieckie</t>
  </si>
  <si>
    <t>Uchwała Nr XXI/118/2020
Rady Miasta Wysokie
Mazowieckie 
z dnia 27 listopada 2020 r.
Dz.U.Woj. Podlaskiego z 02.12.2020 r. Poz. 5040</t>
  </si>
  <si>
    <t xml:space="preserve">PLPL0160 Miejska Oczyszczalnia Ścieków w Wysokiem Mazowieckiem, ul. Ludowa 136
</t>
  </si>
  <si>
    <t>Miasto Suchowola</t>
  </si>
  <si>
    <t>Uchwała Rady Miejskiej w Suchowoli Nr XXVI/137/2020 z dnia 2020-11-09 w sprawie wyznaczenia obszaru i granic aglomeracji Suchowola. Publikator: Dziennik Urzędowy Woj. Podlaskiego</t>
  </si>
  <si>
    <t>Oczyszczalnia ścieków w Suchowoli, ul. Goniądzka (brak nr), 16-150 Suchowola, PLPL0180</t>
  </si>
  <si>
    <t>Uchwała nr XXV/182/20 Rady Miasta Sejny z dnia 21 grudnia 2020 roku; Dz. Urz. Woj. Podlaskiego 2020.5453</t>
  </si>
  <si>
    <t>PLPL0200; Marynowo 35, 16-500 Sejny</t>
  </si>
  <si>
    <t>XXVIII/167/21 z dnia 29.09.2021 r. w sprawie wyznaczenia obszaru i granic aglomeracji Białowieża</t>
  </si>
  <si>
    <t>Białowieża, dz. 1016, PLPL0210 ul. Paczoskiego</t>
  </si>
  <si>
    <t>Gmina Ciechanowiec</t>
  </si>
  <si>
    <t xml:space="preserve">Uchwała Nr 179/XXIV/20
Rady Miejskiej w CIECHANOWCU
z dnia 26 listopada 2020 r. (Dz. Urz. Woj. Pold. z 2020 r. poz. 5114) </t>
  </si>
  <si>
    <t>PLPL0220 Miejska Oczyszczalnia Ścieków
 w Ciechanowcu, ul. Wspólna 69, 18-230 Ciechanowiec</t>
  </si>
  <si>
    <t>Krypno</t>
  </si>
  <si>
    <t>29.12.2020 r., Nr XXII/129/20, w sprawie wyznaczenia obszaru i granic aglomeracji Krypno Kościelne, Dz. Urz. Woj. Podlaskiego 2021.442</t>
  </si>
  <si>
    <t>OCZYSZCZALNIA ŚCIEKÓW w KRYPNIE WIELKIM, PLPL0231</t>
  </si>
  <si>
    <t>Uchwała Nr XV/96/2020 Rady Miasta Brańsk z dnia 30 grudnia 2020 r. Dziennik Urzędowy Woj. Podlaskiego Białystok 7 Stycznia 2021 Poz. 95</t>
  </si>
  <si>
    <t>HYDROCENTRUM UL: BINDUGA 17-120 BRAŃSK</t>
  </si>
  <si>
    <t>27.11.2020 Uchwała nr 145/XXVI/20 Rady Miejskiej w Szczuczynie</t>
  </si>
  <si>
    <t>Szczuczyn PLPL0270, 19-230 Szczuczyn</t>
  </si>
  <si>
    <t>Uchwała Nr XXVII/149/20 Rady Miejskiej w Stawiskach z dnia 28 października 2020 r. Dz.Urz.Woj. Podlaskiego poz.4653</t>
  </si>
  <si>
    <t>PLPL0290 Miejska Oczyszczalnia Ścieków w Stawiskach</t>
  </si>
  <si>
    <t>Uchwała Nr XXII/152/21 Rady Miejskiej w KNYSZYNIE z dnia 27 stycznia 2021 r. (Dz. Urz. Woj. Podl. z 2021 r. poz. 471.</t>
  </si>
  <si>
    <t>PLPL0310, Oczyszczalnia ścieków w Knyszynie, ul. Tykocka, 19-120 Knyszyn</t>
  </si>
  <si>
    <t>Uchwała Rady Gminy Czeremcha z dnia 11.12.2020 XIII/115/20, Dziennik Urzędowy Woj. Podlaskiego poz. 53/5 z dnia 15.12.2020</t>
  </si>
  <si>
    <t>Oczyszczalnia Wiejska, PLPL0322, ul. Długa</t>
  </si>
  <si>
    <t>Uchwała nr XXVIII/169/20Rady Miejskiej w Rajgrodzie z dnia 04 grudnia 2020 r.; Dz.Urz.Woj.Doln.z 2020r .poz.522</t>
  </si>
  <si>
    <t>Rajgród,PLPL0370 uLwARSZAWSAK2A 19-206 Rajgród</t>
  </si>
  <si>
    <t>Uchwała Nr XXI/171/20 Rady Miejskiej w Szepietowie z dnia 29 grudnia 2020 r. w sprawie wyznaczenia aglomeracji Szepietowo (Dz.U. Woj. Podl. z dnia 31.12.2020 r. poz. 5577)</t>
  </si>
  <si>
    <t>Szepietowo PLPL0390, Szepietowo ul. Sportowa</t>
  </si>
  <si>
    <t xml:space="preserve">Tykocin </t>
  </si>
  <si>
    <t xml:space="preserve">M. Tykocin </t>
  </si>
  <si>
    <t xml:space="preserve">Uchwała Nr XXXI/204/2020 Rady Miejskiej w Tykocinie z dnia 16 grudnia 2020 r. Dziennik Urzędowy Woj. Podlaskiego Białystok dnia 18 grudnia 2020 r. </t>
  </si>
  <si>
    <t>Oczyszczalnia ścieków w Tykocinie ul. Holendry 16-080 Tykocin, PLPL041</t>
  </si>
  <si>
    <t>Uchwała Nr XIX/205/2020 Rady Miejskiej w Choroszczy z dnia 22 grudnia 2020 r.</t>
  </si>
  <si>
    <t>PLPL0450N Oczyszczalnia ścieków w Choroszczy, ul. Branickiego 100 16-070 Choroszcz</t>
  </si>
  <si>
    <t xml:space="preserve">Gdańsk,
Sopot,
część terenu m. Gdynia (ul. Łosiowa, Sarnia, Jelenia, Bernadowska)
</t>
  </si>
  <si>
    <t>Uchwała Nr XXXI/809/20 Rady Miasta Gdańska z dnia 17.12.2020 r. (Dz. Urz. Woj. Pom. z 5 stycznia 2021 r., poz. 22) w sprawie wyznaczenia obszaru i granic aglomeracji Gdańsk</t>
  </si>
  <si>
    <t>Gdańsk - Wschód
PLPM0010
80-011 Gdańsk, 
ul. Benzynowa 26</t>
  </si>
  <si>
    <t>m. Gdynia, m. Rumia, m. Reda, Gmina Miasta Wejherowo, część Gminy Wejherowo obejmującej miejscowości: Bolszewo, Gościcino, Łężyce, Orle, Kąpino, Pętkowice, Góra (Paradyż), gm. Kosakowo, część Gminy Szemud obejmującej miejscowości: Bojano, Koleczkowo, Dobrzewino, Karczemki, część Gminy Puck obejmującej miejscowości: Połchowo, Rekowo Górne, Widlino, Sławutówko</t>
  </si>
  <si>
    <t>Uchwała Nr XXIV/829/20 Rady Miasta Gdyni z dnia 25 listopada 2020 r. w sprawie wyznaczenia obszaru i granic aglomeracji Gdynia (Dz. Urz. Woj. Pom z 10 grudnia 2020 r., poz. 5301)</t>
  </si>
  <si>
    <t xml:space="preserve"> PLPM0050 Spółka Wodno-Ściekowa Swarzewo
ul. Władysławowska 84
84-100 Władysławowo
PLPM0020 GOŚ Dębogórze
 Dębogórze Wybudowanie, ul. Długa 28
84-230 Rumia
PLPM0751 Oczyszczalnia Ścieków Żarnowiec, Wybudowania Żarnowieckie 76, 84-110 Dmuchowo
</t>
  </si>
  <si>
    <t>Miasto Słupsk</t>
  </si>
  <si>
    <t>Miasto Słupsk, Gmina Słupsk, Gmina Kobylnica</t>
  </si>
  <si>
    <t>Uchwała Nr XXVI/420/20 Rady Miejskiej w Słupsku z dnia 21 grudnia 2020 r. w sprawie wyznaczenia obszaru i granic aglomeracji Słupsk</t>
  </si>
  <si>
    <t>PLPM0030, ul. Sportowa 73, 76-200 Słupsk</t>
  </si>
  <si>
    <t xml:space="preserve"> Gmina Miejska Tczew</t>
  </si>
  <si>
    <t>Gmina Miejska Tczew (miasto Tczew), Gmina Tczew (gmina wiejska)</t>
  </si>
  <si>
    <t>Uchwała Nr XXV/218/2020 Rady Miejskiej w Tczewie z dnia 22 grudnia 2020 r. w sprawie wyznaczenia obszaru i granic aglomeracji Tczew - opublikowana w Dzienniku Urzędowym Woj. Pomorskiego dn. 19 stycznia 2021 r. poz. 177</t>
  </si>
  <si>
    <t>PLPM0040, Tczew, 83-110 Tczew, ul. Czatkowska 8</t>
  </si>
  <si>
    <t>GMW Władysławowo, GW Puck, GM Puck</t>
  </si>
  <si>
    <t>Uchwała nr XIV/200/2019 Rady Miejskiej Władysławowa z dnia 30 października 2019 r. w sprawie sposobu wyznaczania obszarów granic aglomeracji Puck (Dz.Urz.Woj.Pom.,26.11.2019 r., poz 5277)</t>
  </si>
  <si>
    <t>PLPM0050, Swarzewo, 84-100 Swarzewo, ul. Władysławowska 84</t>
  </si>
  <si>
    <t>M. Malbork</t>
  </si>
  <si>
    <t xml:space="preserve">Miasto Malbork, Gmina Malbork, Gmina Lichnowy, Miasto i Gmina Nowy Staw </t>
  </si>
  <si>
    <t>Uchwała Nr XXVII/239/2020 Rady Miasta MALBORKA z dnia 29 grudnia 2020 r. w sprawie w sprawie wyznaczenia obszaru i granic aglomeracji Malbork (Dz. Urz. Woj. Pom. z dnia 4 lutego 2021 r., poz. 446)</t>
  </si>
  <si>
    <t>PLPM0060, Oczyszczalnia w Kałdowie Wsi, Przedsiębiorstwo "Nogat" Sp. z o.o.
Kałdowo Wieś, 82-200 Malbork</t>
  </si>
  <si>
    <t>Gmina Miejska Chojnice</t>
  </si>
  <si>
    <t>Gmina Miejska Chojnice, Gmina Chojnice</t>
  </si>
  <si>
    <t>Uchwała Nr XXIII/327/20 Rady Miejskiej w CHOJNICACH z dnia 21 grudnia 2020 r. w sprawie wyznaczenia obszaru i granic aglomeracji Chojnice (Dz. U. Woj. Pom., poz. 270, 26.01.2021).</t>
  </si>
  <si>
    <t>PLPM0070, Oczyszczalnia Chojnice Igły, ul. Igielska 15, 89-600 Chojnice.</t>
  </si>
  <si>
    <t>Lębork, Cewice, Nowa Wieś Lęborska</t>
  </si>
  <si>
    <t>Uchwała z dnia 22 grudnia 2020, Nr XXI-333/2020 Rady Miejskiej w Lęborku w sprawie wyznaczenia obszaru i granic aglomeracji Lębork, Dziennik Urzędowy Woj. Pomorskiego, Gdańsk 20 stycznia 2021 r., poz. 202.</t>
  </si>
  <si>
    <t xml:space="preserve"> PLPM0080,oczyszczalnia ścieków, ul. Pionierów 23, 84-300 Lębork</t>
  </si>
  <si>
    <t>Gmina Miejska Starogard Gdański</t>
  </si>
  <si>
    <t xml:space="preserve">Gmina Miejska Starogard Gdański, Gmina Starogard Gdański </t>
  </si>
  <si>
    <t>Uchwała Nr XV/168/2019 Rady Miasta Starogard Gd. z dnia 30.10.2019r. (Dz.U. Woj. Pom. z 27 listopada 2019r poz. 5338</t>
  </si>
  <si>
    <t>PLPM0090, OCZYSZCZALNIA PWiK STAR-WiK, STAROGARD GDAŃSKI, ul. DROGA OWIDZKA 3A</t>
  </si>
  <si>
    <t>Uchwała Nr XXIII/206/20 Rady Miejskiej w PELPLINIE z dnia 27 listopada 2020 r. w sprawie wyznaczenia obszaru granic aglomeracji Pelplin (Dz. Urz. Woj. Pom. z dnia 17 grudnia 2020 r., poz. 5532)</t>
  </si>
  <si>
    <t>PLPM0100, Oczyszczalnia Pelplin Gen. Maczka 58 Dz. Nr 114/3, obręb geodezyjny 0008 Rożental</t>
  </si>
  <si>
    <t>Gmina Miejska Kwidzyn</t>
  </si>
  <si>
    <t>Gmina Miejska Kwidzyn
Gmina Wiejska Kwidzyn</t>
  </si>
  <si>
    <t>Uchwała Nr XXII/214/20 Rady Miejskiej w Kwidzynie z dnia 14 grudnia 2020 r. (Dz. Urzędowy Woj. Pomorskiego z dnia 18. grudnia 2020 r. Poz 5554)</t>
  </si>
  <si>
    <t>PLPM0110,
MM Kwidzyn sp. z o.o. ul. Lotnicza 1
82-500 Kwidzyn</t>
  </si>
  <si>
    <t>Gmina Miejska Ustka</t>
  </si>
  <si>
    <t>Gmina Miejska Ustka i Gmina Wiejska Ustka</t>
  </si>
  <si>
    <t>26 listopada 2020 r. w sprawie wyznaczenia obszaru i granic aglomeracji Ustka (Dz. U. Woj. Pom. z 14 grudnia 2020 r., poz. 5367)</t>
  </si>
  <si>
    <t>PLPM0120, Wodociągi Ustka Sp. z o.o., ul. Ogrodowa 14, 76-270 Ustka</t>
  </si>
  <si>
    <t>Czersk, Czarna Woda, Śliwice</t>
  </si>
  <si>
    <t xml:space="preserve">Uchwała Nr XXVI/316/20 Rady Miejskiej w CZERSKU z dnia 24 listopada 2020 r. w sprawie wyznaczenia obszaru i granic aglomeracji Czersk (Dz. Urz. Woj. Pom. z dnia 16 grudnia 2020 r., poz. 5463) </t>
  </si>
  <si>
    <t>PLPM0130; Nazwa: Oczyszczalnia Czersk; Adres: ul. Kilińskiego 15
89-650 Czersk</t>
  </si>
  <si>
    <t xml:space="preserve">Uchwała Nr XXVI/317/20 Rady Miejskiej w CZERSKU z dnia 24 listopada 2020 r. w sprawie wyznaczenia obszaru i granic aglomeracji Rytel (Dz. Urz. Woj. Pom. z dnia 16 grudnia 2020 r., poz. 5443) </t>
  </si>
  <si>
    <t>PLPM0130N; Nazwa: Oczyszczania Rytel; Adres: ul. Jatowska 
89-642 Rytel</t>
  </si>
  <si>
    <t>Człuchów (M), Człuchów (W)</t>
  </si>
  <si>
    <t>2021-11-22, XXXV.296.2021, Rada Miejska w Człuchowie, Dz. Urz. Woj. Pom. 2021.4509</t>
  </si>
  <si>
    <t>PLPM0140</t>
  </si>
  <si>
    <t>Gmina Miejska Kościerzyna</t>
  </si>
  <si>
    <t>Gmina Miejska Kościerzyna; Gmina Kościerzyna</t>
  </si>
  <si>
    <t>Uchwała Nr XXXII/295/20; http://eDziennik.gdansk.uw.gov.pl/WDU_G/2020/5553/akt.pdf
Rady Miasta KOŚCIERZYNA
z dnia 16 grudnia 2020 r.
w sprawie zmiany Uchwały nr XXX/290/20 Rady Miasta Kościerzyna z dnia 25 listopada 2020 r.
w sprawie wyznaczenia Aglomeracji Kościerzyna i likwidacji dotychczasowej Aglomeracji Kościerzyna</t>
  </si>
  <si>
    <t xml:space="preserve">PLPM0150; oczyszczalnia ścieków w Kościerzynie; 83-400 Kościerzyna ul. Markubowo </t>
  </si>
  <si>
    <t>Uchwała Nr XXXVII/332/2020 Rady Miejskiej w Kartuzach z dn. 11 grudnia 2020 r. w sprawie wyznaczenia obszaru i granic aglomeracji Kartuzy, Dz. Urz. Woj. Pomorskiego z 2020 r. Poz. 5641</t>
  </si>
  <si>
    <t>PLPM0160, Oczyszczalnia Ścieków w Kartuzach, 83-300 Kartuzy, ul. Sambora</t>
  </si>
  <si>
    <t>Uchwała Nr XXVI/254/2020 Rady Miejskiej w BYTOWIE z dnia 21 grudnia 2020 r. w sprawie wyznaczenia obszaru i granic aglomeracji Bytów</t>
  </si>
  <si>
    <t>PLPM0170, Oczyszczalnia Przyborzyce, Przyborzyce 5, 77-100 Bytów</t>
  </si>
  <si>
    <t>Uchwała Nr XXVI/225/20 Rady Miejskiej w Krynicy Morskiej z dnia 22 grudnia 2020 r. w sprawie wyznaczenia obszaru i granic aglomeracji Krynica Morska, Dz. U. z 2021 r. Poz. 105</t>
  </si>
  <si>
    <t>PLPM0180, Oczyszczalnia Mechaniczno-Biologiczna w Krynicy Morskiej, ul. Zalewowa 26, 82-120 Krynica Morska</t>
  </si>
  <si>
    <t>Uchwała Rady Miejskiej w Sztumie nr XXVII.217.2020 z dnia 16.12.2020 r. w sprawie wyznaczenia obszaru i granic aglomeracji Sztum (Dz. U. Woj. Pomorskiego z dnia 14 stycznia 2021 r., poz. 128)</t>
  </si>
  <si>
    <t>PLPM0190, Oczyszczalnia ścieków w Sztumskim Polu, Sztumskie Pole ,ul. Żeromskiego 31, 82-400 Sztum</t>
  </si>
  <si>
    <t>Gmina Miejska Skórcz</t>
  </si>
  <si>
    <t>Gmina Miejska Skórcz, Gmina Skórcz</t>
  </si>
  <si>
    <t>Uchwała Nr XXIII/148/2020 Rady Miejskiej w Skórczu z dnia 22 grudnia 2020 r. Dziennik Urzędowy Woj. Pomorskiego z 2021 r. Pozycja 136 z dnia 14 stycznia 2021 r.</t>
  </si>
  <si>
    <t>PLPM0200, Skórcz, 83-220 Skórcz, ul. Gniewska 1</t>
  </si>
  <si>
    <t>Somonino, Kartuzy</t>
  </si>
  <si>
    <t>Uchwała nr XXIII/228/2020 Rady Gminy Somonino z dnia 21 grudnia 2020 r. Dziennik Urzędowy Woj. Pom. z dnia 30 grudnia 2020 r. POZ. 5733</t>
  </si>
  <si>
    <t>Oczyszczalnia ścieków w Sławkach PLPM0210 Sławki 1A, 83-314 Somonino</t>
  </si>
  <si>
    <t>Uchwała Nr XXVII/170/2020 Rady Miejskiej w Prabutach
z dnia 28 października 2020 r. w sprawie wyznaczenia aglomeracji Prabuty (Dz. Urz. Woj. Pomorskiego, z dnia 18.11.2020 r. poz. 4801)</t>
  </si>
  <si>
    <t>PLPM0220, ul. Warmińska 15 82-550 Prabuty</t>
  </si>
  <si>
    <t>Uchwała nr XXVII/259/2020 
Rady Miejskiej w Miastku z dnia 4 grudnia 2020 r. w sprawie wyznaczenia obszaru i granic aglomeracji Miastko; Dziennik Urzędowy Woj. Pomorskiego, Gdańsk, dnia 14 stycznia 2021 r. Poz. 143</t>
  </si>
  <si>
    <t>PLPM0230, Oczyszczalnia ścieków w Węgorzynku, Węgorzynko 37, 77-200 Miastko</t>
  </si>
  <si>
    <t>Sierakowice, Sulęczyno</t>
  </si>
  <si>
    <t>Uchwała Nr XXII/320/20 Rady Gminy SIERAKOWICE z dnia 15 grudnia 2020 r. (Dz.Urz.Woj. Pom, 23 grudnia 2020 r., poz. 5645)</t>
  </si>
  <si>
    <t>na terenie aglomeracji brak zbiorników bezodpływowych oraz przydomowych oczyszczalni ścieków</t>
  </si>
  <si>
    <t>Uchwała Nr XXVII/188/2020 Rady Gminy Dębnica Kaszubska z dnia 30 grudnia 2020 r.; Dz. Urz. Woj. Pom. z dnia 3 lutego 2021, poz. 410</t>
  </si>
  <si>
    <t>PLPM0250; oczyszczalnia Dębnica Kaszubska, ul. Przemysłowa 1, 76-248 Dębnica Kaszubska</t>
  </si>
  <si>
    <t>Kępice</t>
  </si>
  <si>
    <t>Gmina Kępice</t>
  </si>
  <si>
    <t>Uchwała nr XXI/201/2020 Rady Miejskiej w Kępicach z dnia 22 grudnia 2020 roku w sprawie wyznaczenia obszaru i granic aglomeracji Kępice. Dziennik Urzędowy Woj. Pomorskiego Gdańsk, dnia poniedziałek 8 lutego 2021 r. Poz. 484</t>
  </si>
  <si>
    <t>PLPM0260</t>
  </si>
  <si>
    <t>Gmina Stegna, Gmina Sztutowo</t>
  </si>
  <si>
    <t>Uchwała Nr XX/192/2020
Rady Gminy Stegna
z dnia 19 listopada 2020 r.
w sprawie wyznaczenia obszaru i granic aglomeracji Stegna
Dziennik Urzędowy
Woj. POMORSKIEGO</t>
  </si>
  <si>
    <t>PLPMO270 82-103 Stegna, ul. Gdańska 2</t>
  </si>
  <si>
    <t>Uchwała nr 238/XXIX/2020Rady Miejskiej w Nowym Dworze Gdańskim opublikowana w Dzienniku Urzędowym Woj. Pokorskiego w dniu 14.12.2020. poz. 5351</t>
  </si>
  <si>
    <t>PLPM0280, Nowy Dwór Gdański, ul. Warszawska 51, 82-100 Nowy Dwór Gdański</t>
  </si>
  <si>
    <t>Debrzno, Lipka (Woj. Wielkopolskie)</t>
  </si>
  <si>
    <t>Uchwała nr 98.XXXVIII.2020 Rady Miejskiej w Debrznie z dnia 29 grudnia 2020 r. (Dz.U.Woj. Pom poz. 340 z dnia 28.01.2021 r.)</t>
  </si>
  <si>
    <t>PLPM0290</t>
  </si>
  <si>
    <t>Uchwała Nr 211/XXX/2020 Rady Gminy PRZECHLEWO z dnia 22 grudnia2020 r. w sprawie wyznaczenia obszaru i granic aglomeracji Przechlewo (Dz. Urz. Woj. Pom. z dnia 19 stycznia 2021 r.,poz.182)</t>
  </si>
  <si>
    <t xml:space="preserve"> PLPM0300 Oczyszczalnia Przechlewo, ul. Młyńska 44b, 77-320 Przechlewo</t>
  </si>
  <si>
    <t xml:space="preserve"> Ustka</t>
  </si>
  <si>
    <t>Gmina Ustka</t>
  </si>
  <si>
    <t xml:space="preserve"> Uchwała Nr XXIII.312.2020
Rady Gminy USTKA
z dnia 18 grudnia 2020 r.
w sprawie wyznaczenia obszaru i granic aglomeracji Rowy</t>
  </si>
  <si>
    <t>Oczyszczalnia ścieków w Ustce, PLPM0120, ul. Ogrodowa 14, 76-270 Ustka Oczyszczalnia ścieków w Słupsku, PLPM0030, ul. Sportowa 73, 76-200 Słupsk Oczyszczalnia ścieków w Jarosławcu, PLZA0370, ul. Łąkowa 1, 76-107 Jarosławiec Oczyszczalnia ścieków w Smołdzinie, PLPM5010</t>
  </si>
  <si>
    <t>Jastarnia, fragment gminy Hel</t>
  </si>
  <si>
    <t>Uchwała Nr XXV/263/2020 Rady Miejskiej JASTARNI w SPRAWIE wyznaczenia obszaru i granic aglomeracji JASTARNIA z dnia 21 grudnia 2020 (Dz. Urz. Woj. Pom z 12.01.2021 r. poz.81)</t>
  </si>
  <si>
    <t>Łeba, Wicko</t>
  </si>
  <si>
    <t>Uchwała Nr XXVI/239/2020 Rady Miejskiej w Łebie z dnia 30 grudnia 2020 r. (Dziennik Urzędowy Woj. Pomorskiego 2021 r. poz. 342 Ogłoszony: 28.01.2021)</t>
  </si>
  <si>
    <t>PLPM0330, Spółka wodna „Łeba”, ul. Wspólna 1, 84-360 Łeba</t>
  </si>
  <si>
    <t xml:space="preserve">Uchwała Nr XXI/170/20 Rady Miasta Helu z dnia 30 grudnia 2020 r. w sprawie wyznaczenia obszaru i granic aglomeracji Gminy Miejska Hel
Dziennik Urzędowy
Woj. POMORSKIEGO 9-02-2021 poz. 520;
</t>
  </si>
  <si>
    <t>PLPM0340
Miejska Oczyszczalnia Ścieków której eksploratorem jest EKOHel Sp. z o. o. ul. Sikorskiego 20 84-150 Hel</t>
  </si>
  <si>
    <t>Uchwała Nr XIX/166/20 Rady Miejskiej w BRUSACH z dnia 20 listopada 2020 r. w sprawie wyznaczenia obszaru i granic aglomeracji Brusy (Dz. Urz. Woj. Pom. z dnia 14 grudnia 2020 r., poz. 5365)</t>
  </si>
  <si>
    <t>PLPM0360, Oczyszczalnia Ścieków w Brusach, 89-632 Brusy, ul. Bolta 10</t>
  </si>
  <si>
    <t>UCHWŁA Rady Miejskiej w GNIEWIE Nr XXX/230/20 z dnia 30 grudnia 2020 r. Opublikowanym w Dz.U. Woj. Pomorskiego Nr 460 z dnia 05.02.2021 r.</t>
  </si>
  <si>
    <t>PLPM0370 Ciepłe 26, 83-140 Gniew działka nr 1/3 obręb Gniew km. 35, dz.nr 60/5 obręb Ciepłe</t>
  </si>
  <si>
    <t>Dzierzgoń, Stary Targ</t>
  </si>
  <si>
    <t>Uchwała Nr XVIII/255/2020 Rady Miejskiej w Dzierzgoniu z dnia 22 grudnia 2020 r. w sprawie wyznaczania obszaru i granic aglomeracji Dzierzgoń (Dz.U. Woj. Pom. z 2021 r. poz. 218)</t>
  </si>
  <si>
    <t xml:space="preserve">PLPM0380, ul. Żurawia 19, 82-440 DZIERZGOŃ, </t>
  </si>
  <si>
    <t>Uchwała Nr XXV/222/2020 Rady Miejskiej w SKARSZEWACH z dnia 30 listopada 2020 r. w sprawie wyznaczenia obszaru i granic aglomeracji na terenie Gminy Skarszewy(Dz. Urz. Woj. Pom. z dnia 15 grudnia 2020 r. Poz.5444)</t>
  </si>
  <si>
    <t>PLPM0390, Miejska Oczyszczalnia Ścieków w Skarszewach, ul. Polna 33, 83-250 Skarszewy</t>
  </si>
  <si>
    <t>Władysławowo, Puck</t>
  </si>
  <si>
    <t>Uchwała nr XXVIII/441/2020 Rady Miejskiej Władysławowo z dnia 29 grudnia 2020 roku (Dz.Urz.Woj. Pom., 27.01.2021 r., poz. 326)</t>
  </si>
  <si>
    <t xml:space="preserve">PLPM0400; Jastrzębia Góra; ul. Jantarowa </t>
  </si>
  <si>
    <t>Krokowa, Puck</t>
  </si>
  <si>
    <t>Uchwała nr XXX/303/2020 Rady Gminy Krokowa z dnia 17.12.2020 r. w sprawie wyzn. Obsz. Aglom Krokowa (Dz. Urz. Woj. Pom., 20 stycznia 2021 r., poz. 199)</t>
  </si>
  <si>
    <t xml:space="preserve"> PLPM0411, Kłanino, 84-107 Starzyno</t>
  </si>
  <si>
    <t>Uchwała nr XXX/193/20 Rady Gminy Pszczółki z dnia 17 listopada 2020 r.</t>
  </si>
  <si>
    <t>PLPM0421 Oczyszczalnia Pszczółki, ul. Pomorska 73, 83-032 Pszczółki</t>
  </si>
  <si>
    <t>Uchwała nr XXII/178/2020 Rady Gminy Gniewino, z dnia 29 grudnia 2020 r. (Dz. Urz. Woj. Pom. 2021, poz.282)</t>
  </si>
  <si>
    <t>Gniewino, PLPM0430, ul. Mostowa 1. 84-250 Gniewino</t>
  </si>
  <si>
    <t>Uchwała Nr XXI/317/2020 Rady Gminy LUZINO z dnia 30 grudnia 2020 r. w sprawie wyznaczenia obszaru i granic aglomeracji Luzino. Opublikowana została w Dzienniku Urzędowym Woj. Pomorskiego 25.01.2021 r.</t>
  </si>
  <si>
    <t>PLPM0440, Oczyszczalnia ścieków, ul. Polna 24; 84-242 Luzino</t>
  </si>
  <si>
    <t>Uchwała Nr XIV/143/2019 Rady Gminy Zblewo z dnia 18.12.2019 r. w sprawie likwidacji dotychczasowej aglomeracji Zblewi i wyznaczenia aglomeracji Zblewo (Dz. Urz. Woj. Pom. z 2020 r., poz. 51).</t>
  </si>
  <si>
    <t>PLPM0450, Oczyszczalnia ścieków w Zblewie, ul. Pinczyńska 40,</t>
  </si>
  <si>
    <t>Czarne</t>
  </si>
  <si>
    <t xml:space="preserve"> Uchwała nr 0007.65.2020 Rady Miejskiej w Czarnem z dnia 21 grudnia 2020 (Dz. U Woj. Pom. Poz. 631 z dnia 15 lutego 2021 r.)</t>
  </si>
  <si>
    <t>PLPM0460</t>
  </si>
  <si>
    <t>Nowa Karczma</t>
  </si>
  <si>
    <t>Uchwała Rady Gminy Nowa Karczma Nr XXIV/142/2020 z dnia 06.11.2020 r. (Dz. Urz. Woj. Pom. z dnia 3 grudnia 2020 r. Poz. 5104)</t>
  </si>
  <si>
    <t>PLPM0471, Gminna Oczyszczalnia Ścieków w Rekownicy, Rekownica 10C, 83-422 Nowy Barkoczyn</t>
  </si>
  <si>
    <t>Uchwała Nr XIX/N/157/20 Rady Gminy KARSIN z dnia 24 grudnia 2020 r. w sprawie: wyznaczenia obszaru i granic aglomeracji w Gminie Karsin (Dz. Urz. Woj. Pom. z dnia 9 lutego 2021 r.,poz. 522)</t>
  </si>
  <si>
    <t>PLPM0480, Oczyszczalnia Ścieków Cisewie, Cisewie 16b</t>
  </si>
  <si>
    <t xml:space="preserve"> Chojnice</t>
  </si>
  <si>
    <t>Gmina Chojnice</t>
  </si>
  <si>
    <t>Uchwała nr XXI/349/2020 Rady Gminy w Chojnicach z dnia 30 grudnia 2020
Dz. U. Woj. Pomorskiego z 2021 r., poz. 448</t>
  </si>
  <si>
    <t>PLPM0490 Swornegacie, ul. Międzymostowa 41</t>
  </si>
  <si>
    <t>Uchwała nr XXXII/116/2020 Rady Gminy Łęczyce z dnia 29 grudnia 2020 r. w sprawie wyznaczenia obszaru i granic aglomeracji Bożepole Wielkie</t>
  </si>
  <si>
    <t>PLPM0500, 84 - 214 Bożepole Wielkie</t>
  </si>
  <si>
    <t>Uchwała nr XXVI/165/2020 Rady Gminy Lubichowo z dn. 21 grudnia 2020 r.[Dz. Urz. Woj. Pom. z dn. 15.01.2021 r., poz. 144]</t>
  </si>
  <si>
    <t>PLPM0510, Mechaniczno-biologiczno-chemiczna oczyszczalnia ścieków w Lubichowie, ul. Wdecka 30, 83-240 Lubichowo</t>
  </si>
  <si>
    <t>Chmielno, Kartuzy</t>
  </si>
  <si>
    <t>Uchwała Rady Gminy nr XXII/226/2020 z dnia 16.12.2020 r., /Dziennik Urzędowy Woj. Pomorskiego z dnia 21.01.2021 r. poz. 214./</t>
  </si>
  <si>
    <t xml:space="preserve">Oczyszczalnia Ścieków Kożyczkowo - PLPM0520 </t>
  </si>
  <si>
    <t>Uchwała Nr XIII/228/20 Rady Gminy Kościerzyna z dnia 27 listopada 2020 r. w sprawie wyznaczenia obszaru i granic aglomeracji Wielki Klincz (Dz. Urz. Woj. Pom. poz. 5338)</t>
  </si>
  <si>
    <t>PLPM0150, oczyszczalnia ścieków Kościerzyna, Kościerzyna ul. Markubowo</t>
  </si>
  <si>
    <t>Uchwała XX/158/2021 Rady Gminy Cedry Wielkie z dn. 28 stycznia 2021 r (Dz. Urz. Woj. Pom. z 2021 r., poz. 673</t>
  </si>
  <si>
    <t>Oczyszczalnia Ścieków w Cedrach Wielkich PLPM0541</t>
  </si>
  <si>
    <t>Uchwała nr XX/125/20 Rady Gminy Ryjewo z dnia 28 października 2020 roku, opublikowano w Dzienniku Urzędowym Woj. Pomorskiego dnia 10 listopada 2020 roku pod pozycją 4662</t>
  </si>
  <si>
    <t>PLPM0550, Mątowskie Pastwiska, dz. 397</t>
  </si>
  <si>
    <t>Uchwała nr XXIV/160/2020 Rady Gminy Smętowo Graniczne z dnia 22 grudnia 2020 r. w sprawie wyznaczania obszaru i granic aglomeracji na terenie Gminy Smętowo Graniczne (Dz. Urz. Woj. Pom. z dnia 3 lutego 2021 r., poz.406)</t>
  </si>
  <si>
    <t>PLPM0560, Kopytkowo 44, 83-230 Smętowo Graniczne</t>
  </si>
  <si>
    <t>Uchwała Nr XIV/153/2020 Rady Gminy STUDZIENICE z dnia 10 grudnia 2020 r. w sprawie wyznaczenia obszaru i granic aglomeracji Studzienice (Dz. Urz. Woj. Pom. z dnia 2 marca 2021 r., poz. 820)</t>
  </si>
  <si>
    <t>PLPM0570; Oczyszczalnia ścieków Ugoszcz; miejscowość: Ugoszcz, gmina Studzienice</t>
  </si>
  <si>
    <t>Bobowo, Starogard Gdański</t>
  </si>
  <si>
    <t>Uchwała nr XXXV/424/2021 Rady Gminy Starogard Gdański z dnia 21 września 2021 r. w sprawie wyznaczenia obszaru i granic aglomeracji Jabłowo (Dz. Urz. Woj. Pom. z dnia 7 października 2021 r., poz. 3581)</t>
  </si>
  <si>
    <t>PLMP0580, Oczyszczalnia Jabłowo, ul. Grabowiecka, Jabłowo (brak numeru ewidencyjnego)</t>
  </si>
  <si>
    <t>Uchwała Nr XII/129/2020 Rady Gminy w KONARZYNACH z dnia 16 WRZEŚNIA 2020 r. w SPRAWIE wyznaczenia obszaru i granic aglomeracji KONARZYNY (Dz. Urz. Woj. POM. z dnia 9 PAŹDZIERNIKA 2020 r. POZ. 4173)</t>
  </si>
  <si>
    <t xml:space="preserve">PLPM0590, ZIELONA HUTA 24 A, 89-607 KONARZYNY </t>
  </si>
  <si>
    <t>Uchwała nr XXIX/255/2020 Rady Gminy Kaliska z dnia 9 grudnia 2020 r. w sprawie wyznaczenia obszaru i granic aglomeracji Kaliska (Dz. Urz. Woj. Pomorskiego z dnia 17.12.2020 r., poz. 5536)</t>
  </si>
  <si>
    <t>PLPM0600, Oczyszczalnia Ścieków w Kaliskach, 83-260 Kaliska, ul. Przemysłowa 46</t>
  </si>
  <si>
    <t>Uchwała nr XXVIII/135/20 Rady Gminy Dziemiany z dnia 28 grudnia 2020 r. w sprawie wyznaczenia obszaru i granic aglomeracji Dziemiany (Dz. Urz. Woj. Pom z dnia 27 stycznia 2021 r./ poz 947)</t>
  </si>
  <si>
    <t>PLM0620 Oczyszczalnia Parowa , 83-425 Dziemiany</t>
  </si>
  <si>
    <t>Kołczygłowy</t>
  </si>
  <si>
    <t>Uchwała nr XX/201/2020 Rady Gminy Kołczygłowy z dnia 14 grudnia 2020 roku</t>
  </si>
  <si>
    <t>PLPM0630 oczyszczalnia Wierszyno ul. Słupska 56, 77-140 Kołczygłowy</t>
  </si>
  <si>
    <t>Uchwała nr XXIII/196/2020 Rady Gminy LINIEWO z dnia 30 października 2020 w sprawie wyznaczenia obszaru i granic aglomeracji na terenie Gminy Liniewo (Dz. Urz. Woj. Pom z dnia 25 listopada 2020r poz. 4943) zmieniona Uchwałą nr XXV/223/2021 z dnia 11 lutego 2021 Rady Gminy LINIEWO z dnia 11 lutego r zmieniająca uchwałę na XXIII/196/2020 Rady Gminy LINIEWO z dnia 25 listopada 2020r w sprawie wyznaczenia obszaru i granic aglomeracji na terenie Gminy Liniewo (Dz. Urz. Woj. Pom. z dnia 4 marca 2021 r. poz 834) i Uchwałą nr XXVI/231/2021Rady Gminy Liniewo z dnia 12 marca 2021 (Dz. Urz. Woj. Pom. z dnia 31 marca 2021 r. poz 1193)</t>
  </si>
  <si>
    <t>PLPM0640, 83-420 Liniewo Orle 36</t>
  </si>
  <si>
    <t>Uchwała nr XXVII/213/2021 Rady Gminy Trąbki Wielkie z dnia 12.01.2021 w sprawie wyznaczenia obszaru i granic aglomeracji Trąbki Wielkie</t>
  </si>
  <si>
    <t>PLPM0650; Oczyszczalnia Trąbki Wielkie, 83-034 Trąbki Wielkie, ul. Pocztowa 30</t>
  </si>
  <si>
    <t>24.09.2020 r., XVIII/147/2020, Rada Gminy Stare Pole, Dziennik Urzędowy Woj. Pomorskiego z 2020 poz. 4293</t>
  </si>
  <si>
    <t>brak danych, mieszkańcy podpisują indywidualne umowy w tym zakresie</t>
  </si>
  <si>
    <t>Uchwała nr XX/130/2020 Rady Gminy OSIEK z dnia 22 grudnia 2020 r. w sprawie wyznaczenia obszaru i granic aglomeracji Gminy Osiek (Dz. Urz. Woj. Pom. z dnia 25 stycznia 2021 r., poz. 251).</t>
  </si>
  <si>
    <t xml:space="preserve"> PLPM0670, Osiek, 83-221 Osiek Os. Polne </t>
  </si>
  <si>
    <t>Uchwała nr XXV/153/2020 Rady Gminy Lipusz z dnia 16 grudnia 2020 r. w sprawie wyznaczenia obszaru i granic aglomeracji Lipusz, Dz. Urz. Woj. Pom. z dnia 23 grudnia 2020 r., poz. 5642</t>
  </si>
  <si>
    <t xml:space="preserve">PLPM0680, Lipusz, ul. Majkowskiego 9B, 83-424 Lipusz </t>
  </si>
  <si>
    <t>Uchwała Nr XIII/229/20 Rady Gminy Kościerzyna z dnia 7 grudnia 2020 r. w sprawie wyznaczenia obszaru i granic aglomeracji Łubiana (Dz. Urz. Woj. Pom. poz. 5451)</t>
  </si>
  <si>
    <t>Uchwała nr 235/XXII/VIII/2020 Rady Gminy Linia z dnia 17.12.2020 r. (Dz. Urz. Woj. POM z 2021 r., 25 stycznia, poz. 236)</t>
  </si>
  <si>
    <t>PLPM0700 - Tłuczewo, Tłuczewo 40, 84-223 Linia</t>
  </si>
  <si>
    <t>Uchwała Nr XV/169/20 Rady Gminy Borzytuchom (Dz. Urz. Woj. Pom z 2020 r., 21 grudnia, poz. 5583)</t>
  </si>
  <si>
    <t>PLPM0710, oczyszczalnia Borzytuchom, ul. Polna</t>
  </si>
  <si>
    <t>Uchwała nr XXX/304/2020 Rady Gminy Krokowa z dnia 17.12.2020 r. w sprawie wyzn. Obsz. Aglom Żarnowiec, (Dz. Urz. Woj. Pom., 20 stycznia 2021 r., poz. 198)</t>
  </si>
  <si>
    <t xml:space="preserve"> PLPM0751, Żarnowiec 76, 84-110 Krokowa </t>
  </si>
  <si>
    <t>Uchwała nr XXII/186/2020 Rady Gminy w Lipnicy z dnia 27.11.2020 w sprawie wyznaczenia obszaru i granic aglomeracji Gminy Lipnica (Dz. Urz. Woj. Pom. z dnia 17.12.2020 r., poz. 5501)</t>
  </si>
  <si>
    <t>PLPM0790N, Upiłka - ELA MAX 7, Upiłka, 77-138 Borowy Młyn</t>
  </si>
  <si>
    <t>Uchwała Rady Gminy ‘Rzeczenica nr XXVIII/188/20 z dnia 29.12.2020 r. Dziennik Urzędowy Woj. pomorskiego poz. 409 z dnia 03.02.2021 r.</t>
  </si>
  <si>
    <t>PLPM0800N</t>
  </si>
  <si>
    <t>Uchwała nr XIII/100/2019 Rady Gminy Przywidz z dnia 31.10.2019. w sprawie likwidacji wyznaczenia aglomeracji Przywidz (Dz. Urz. Woj. Pom. z dnia 5 grudnia 2019 r. poz. 5510).</t>
  </si>
  <si>
    <t>PLPM081N, Piekło Dolne, 83-047 Piekło Dolne, ul. Ekologiczna 1</t>
  </si>
  <si>
    <t>30 grudnia 2020 r., Uchwała Nr XIX/235/2020, Rada Gminy Przodkowo, Dziennik Urzędowy Woj. Pomorskiego poz. 250 z 2021 r.</t>
  </si>
  <si>
    <t>Przodkowo, PLPM0820N, Przodkowo ul. Kartuska 21</t>
  </si>
  <si>
    <t>Uchwała nr XVII/271/2020 Rady Gminy Stężyca z dnia 1.12.2020 r. (Dz. Urz. Woj. z 2020 poz. 5547)</t>
  </si>
  <si>
    <t xml:space="preserve">PLPM0830N 83-322 Delowo ul. Przylesie 3 </t>
  </si>
  <si>
    <t>Uchwała Nr XV/96/2019 Rady Gminy Stara Kiszewa z dnia 20 grudnia 2019 w sprawie likwidacji dotychczasowej aglomeracji Stara Kiszewa i wyznaczenia aglomeracji Stara Kiszewa (Dz. Urz. Woj. Pom. z dnia 16 stycznia 2020 r., poz 486)</t>
  </si>
  <si>
    <t xml:space="preserve"> PLPM0850N Stara Kiszewa 83-430 ul Zamkowa</t>
  </si>
  <si>
    <t>Uchwała Nr XX/147/20 Rady Gminy SUBKOWY z dnia 27 października 2020 r. w sprawie wyznaczenia obszaru i granic aglomeracji Subkowy (Dz. Urz. Woj. Pom. z dnia 19 listopada 2020 r., poz. 4853)</t>
  </si>
  <si>
    <t>PLPM0040, ZwiK Sp. z o.o., ul. Czatkowska 8, 83-110 Tczew</t>
  </si>
  <si>
    <t>Uchowała nr XXVII/212/2020 Rady Gminy Choczewo z dnia 21 grudnia 2020 r. opublikowany w Dzienniku Urzędowym Woj. Pomorskiego dnia 19.01.2021 r.</t>
  </si>
  <si>
    <t>PLPM0870N, oczyszczalnia Choczewo, ul. Pierwszych Osadników 77, 84 - 210 Choczewo</t>
  </si>
  <si>
    <t>Uchwała nr XXVII/2014/2021 Rady Gminy Trąbki Wielkie z dnia 12.01.2021 w sprawie wyznaczenia obszaru i granic aglomeracji Sobowidz</t>
  </si>
  <si>
    <t>PLPM0650; Oczyszczalnia Trąbki Wielkie, 83-034 Trąbki Wielkie, ul. Pocztowa 31</t>
  </si>
  <si>
    <t xml:space="preserve"> Uchwała nr 0007.66.2020 Rady Miejskiej w Czarnem z dnia 21 grudnia 2020 (Dz. U Woj. Pom. Poz. 632 z dnia 15 lutego 2021 r.</t>
  </si>
  <si>
    <t>Uchwała nr 0007.XXIII.171.2020 Rady Gminy Suchy Dąb z dnia 21.12.2020</t>
  </si>
  <si>
    <t>oczyszczalnia ścieków Suchy Dąb, PLPM0920N, ul. Sportowa Suchy Dąb</t>
  </si>
  <si>
    <t>Uchwała nr XXXII/115/2020 Rady Gminy Łęczyce z dnia 29 grudnia 2020 r. w sprawie wyznaczenia obszaru i granic aglomeracji Łęczyce</t>
  </si>
  <si>
    <t>PLPM0930N, ul. Kościelna 17A, 84-218 Łęczyce</t>
  </si>
  <si>
    <t>Uchwała Nr XXVII/254/2020 Rady Gminy Potęgowo z dnia 25 listopada 2020 roku (Dz. U. Woj. Pomorskiego z 2020 r., poz. 5357)</t>
  </si>
  <si>
    <t>PLPM0941N, Potęgowo, Darżyno dz. Nr 240/26</t>
  </si>
  <si>
    <t>Uchwała Rady Gminy SMOŁDZINO Nr XXIX/191/2020 z dn. 29 grudnia 2020 r. publikacja uchwały (Dz. Urz. Woj. Pom.27.01.2021 r. poz. 305</t>
  </si>
  <si>
    <t>OCZYSZCZALNIA SMOŁDZINO PLPM5010 dz. nr 348/7 obręb Smołdzino (oczyszczalnia "nieaglomeracyjna")</t>
  </si>
  <si>
    <t>Uchwała Nr XXII/122/2020 Rady Gminy OSIECZNA z dnia 16 grudnia2020 r. w sprawie wyznaczenia obszaru i granic aglomeracji Osieczna</t>
  </si>
  <si>
    <t>1. ID oczyszczalni Czersk PLPM0130, Zakład Usług Komunalnych Sp. z o.o. Oczyszczalnia Ścieków ul. Kilińskiego 15, 89-650 Czersk. 2. ID oczyszczalni Lubichowo PLPM0510, Oczyszczalnia Ścieków w Lubichowie ul. Wdecka 30, 83-240 Lubichowo. 3. ID oczyszczalni Śliwice PLKP0540, Zakład Usług Komunalnych w Śliwicach Oczyszczalnia Ścieków ul. Podleśna 1, 89-530 Śliwice</t>
  </si>
  <si>
    <t xml:space="preserve">Uchwała nr XII/153/2020 Rady Gminy Tuchomie z dnia 12 listopada 2020 r. w sprawie wyznaczenia obszaru i granic aglomeracji Tuchomie
Dz. Urz. Woj. 2020.5174
z dnia 08.12.2020 </t>
  </si>
  <si>
    <t>PLPM6000 Tuchomie ul. Słoneczna 7, 77-133 Tuchomie</t>
  </si>
  <si>
    <t>Czarna Dąbrowka</t>
  </si>
  <si>
    <t>Uchwała Rady Gminy Czarna Dąbrówka XX/235/2020 z dnia 30.11.2020, Dz. Urz. Woj. Pomorskiego z 2020 r. Poz. 5499 z dnia 17.12.2020</t>
  </si>
  <si>
    <t>na terenie aglomeracji brak zbiorników bezodpływowych i przydomowych oczyszczalni ścieków</t>
  </si>
  <si>
    <t>Gmina Wiejska Pruszcz Gdański</t>
  </si>
  <si>
    <t>Wiejska Pruszcz Gdański Miejska Pruszcz Gdański</t>
  </si>
  <si>
    <t>Uchwała Rady Gminy PRUSZCZ GDAŃSKI Nr XXIV/127/2020 z dnia 22 grudnia 2020 r. w sprawie wyznaczenia obszaru i granic aglomeracji Pruszcz Gdański Dz.Urz.Woj. Pomorskiego 2021.474</t>
  </si>
  <si>
    <t>PLPM0010 Oczyszczalnia "Gdańsk Wschód" ul. Benzynowa 26, 80- 711 Gdańsk</t>
  </si>
  <si>
    <t>SZEMUD</t>
  </si>
  <si>
    <t>Uchwała Nr XX/288/2020 Rady Gminy SZEMUD z dnia 26 LISTOPADA 2020 r. w sprawie wyznaczenia obszaru i granic aglomeracji Kielno na terenie Gminy Szemud.</t>
  </si>
  <si>
    <t>Oczyszczalnia ścieków SZEMUD ul. Ekologiczna 7 (brak I_D - oczyszczalnia "pozaaglomeracyjna")</t>
  </si>
  <si>
    <t>Uchwała Nr XXVIII/229/20 Rady Gminy Kolbudy z dnia 15 grudnia 2020 r. w sprawie wyznaczenia obszaru i granic aglomeracji Kolbudy (Dz. Urz. Woj. Pomorskiego z dn. 30-12-2020 r., poz. 5723)</t>
  </si>
  <si>
    <t>PLPM0010 Oczyszczalnia "Wschód" Gdańsk, ul. Benzynowa 26</t>
  </si>
  <si>
    <t>Uchwała nr XXVIII/370/2020 Rady Miejskiej w Żukowie z dnia 15.12.2020 r. w sprawie wyznaczenia obszaru i granic aglomeracji Żukowo (Dziennik Urzędowy Woj. Pomorskiego z dnia 17 grudnia 2020 r., poz. 5542)</t>
  </si>
  <si>
    <t>Oczyszczalnia ścieków "Gdańsk-Wschód", PLPM0010, adres: ul. Benzynowa 26, 80-711 Gdańsk</t>
  </si>
  <si>
    <t>Sosnowiec,
Katowice,
Mysłowice</t>
  </si>
  <si>
    <t>Uchwała nr 614/XXXIV/2020 Rady Miejskiej w Sosnowcu z dnia 26.11.2020 r. w sprawie wyznaczenia obszaru i granic aglomeracji Sosnowiec</t>
  </si>
  <si>
    <t>PLSL0011</t>
  </si>
  <si>
    <t xml:space="preserve">Tychy </t>
  </si>
  <si>
    <t xml:space="preserve">Tychy, Bieruń </t>
  </si>
  <si>
    <t>Uchwała Nr XXIII/469/20 Rady Miasta TYCHY 
z dnia 17 grudnia 2020 r.</t>
  </si>
  <si>
    <t>PLSL0020, Tychy-Urbanowcie 
ul. Lokalna 14, 43-100 Tychy</t>
  </si>
  <si>
    <t>Racibórz, Kornowac, Lubomia, Rudnik</t>
  </si>
  <si>
    <t>16 grudnia 2020 XXVI/359/2020 Rady Miasta Racibórz Dz. Urz. Woj. Sl Poz</t>
  </si>
  <si>
    <t>PLSL0030 Racibórz, PLSL5140 Syrynia, PLSL0181 Karkoszka I</t>
  </si>
  <si>
    <t>Częstochowa, część gmin: Mykanów, Rędziny, Poczesna, Konopiska</t>
  </si>
  <si>
    <t>Uchwała Rady Miasta Częstochowy z dnia 3.12.2020 r. Nr 500.XXXVI.2020</t>
  </si>
  <si>
    <t xml:space="preserve"> PLSL0042</t>
  </si>
  <si>
    <t>Katowice
Czeladź
Siemianowice Śląskie
Sosnowiec</t>
  </si>
  <si>
    <t>Uchwała Nr XXXIX/851/21 Rady Miasta Katowice 
z dn. 30.09.2021 r.</t>
  </si>
  <si>
    <t>PLSL0052
PLSL0053
PLSL00544</t>
  </si>
  <si>
    <t>Uchwała Nr XXVIII/454/20</t>
  </si>
  <si>
    <t>Żywiec, Radziechowy-Wieprz, Lipowa, Gilowice, Jeleśnia, Koszarawa, Łodygowice, Świnna</t>
  </si>
  <si>
    <t>Uchwała Nr XXXIV/265/2020 Rady Miejskiej w Żywcu z dnia 30 grudnia 2020 roku.</t>
  </si>
  <si>
    <t>PLSL0070</t>
  </si>
  <si>
    <t>Chorzów</t>
  </si>
  <si>
    <t>Chorzów; Świętochłowice</t>
  </si>
  <si>
    <t>Uchwała Nr XXX/510/2020 Rady Miasta CHORZÓW z dnia 17 grudnia 2020 r.</t>
  </si>
  <si>
    <t>PLSL0080; "Klimzowiec"; ul. Kręta 9; 41-506 Chorzów</t>
  </si>
  <si>
    <t>Gliwice
Pyskowice</t>
  </si>
  <si>
    <t>Uchwała Rady Miasta Gliwice nr XXIII/458/2021 z 18 lutego 2021 r.
Dz.U.Woj.Śl.Poz.1329</t>
  </si>
  <si>
    <t>PLSL0090
Centralna Oczyszczalnia Ścieków
ul. Edisona 16
44-102 Gliwice</t>
  </si>
  <si>
    <t>Bielsko-Biała</t>
  </si>
  <si>
    <t>Bielsko-Biała, Wilkowice, Buczkowice, Szczyrk, Bestwina</t>
  </si>
  <si>
    <t>Uchwała nr XXV/626/2020 Rady Miejskiej z Bielsku-Białej z dnia 17 listopada 2020 r.</t>
  </si>
  <si>
    <t>PLSL 0100 Komorowice, ul. Bestwińska 63 Bielsko-Biała, PLMP 0240 Brzeszcze ul. Św. Wojciecha 89 32-620 Brzeszcze, PLSL 0200 Czechowice-Dziedzice ul. Czysta 5 Czechowice-Dziedzice, PLSL 0020 Tychy-Urbanowice ul. Lokalna 14 43-100 Tychy, PLSL 0290 Cieszyn, ul. Motokrosowa 27 43-400 Cieszyn, PLSL0070 MOS w Żywiec, ul. Bracka 66, 34-300 Żywiec</t>
  </si>
  <si>
    <t>Bytom, Radzionków</t>
  </si>
  <si>
    <t>Uchwała Rady Miejskiej w Bytomiu z dnia 26 lipca 2022 r. nr XLV/620/2021, opublikowana w Dzienniku Urzędowym Woj. Śląskiego z dnia 30 lipca 2021 r. poz. 5173</t>
  </si>
  <si>
    <t>PLSL0111, Centralna, ul. Sikorskiego 5A, 41-914 Bytom</t>
  </si>
  <si>
    <t>Jaworzno, Chełmek, Mysłowice</t>
  </si>
  <si>
    <t>XXVI/342/2020</t>
  </si>
  <si>
    <t>PLSL0120</t>
  </si>
  <si>
    <t>Dąbrowa Górnicza, Sosnowiec, Będzin</t>
  </si>
  <si>
    <t>Uchwała nr XXV/543/2020 Rady Miejskiej w Dąbrowie Górniczej z dnia 16 grudnia 2020 r. w sprawie wyznaczenia obszaru i granic aglomeracji Dąbrowa Górnicza (Dz.U.Woj. Śl. Poz. 9346)</t>
  </si>
  <si>
    <t>Oczyszczalnia ścieków Centrum, ul. Powstańców 13, Dąbrowa Górnicza
PLSL0130</t>
  </si>
  <si>
    <t>W1: 50,3335
W2: 50,3327</t>
  </si>
  <si>
    <t>W1: 19,1733
W2: 19,1693</t>
  </si>
  <si>
    <t>Uchwała Nr PR.0007.158.2020 Rady Miasta RUDA ŚLĄSKA z dnia 29 grudnia 2020 r. w sprawie wyznaczenia obszaru i granic aglomeracji Miasta Ruda Śląska (Dz. Urz. Woj. Śląskiego z dnia 04.01.2021 r. Poz. 30); Uchwała Nr PR.0007.7.2021 Rady Miasta RUDA ŚLĄSKA z dnia 28 stycznia 2021 r. w sprawie zmiany uchwały nr PR.0007.158.2020 Rady Miasta Ruda Śląska z dnia 29 grudnia 2020 r. w sprawie wyznaczenia obszaru i granic aglomeracji Miasta Ruda Śląska (Dz. Urz. Woj. Śląskiego z dnia 03.02.2021 r. Poz. 881)</t>
  </si>
  <si>
    <t>Ożegów, PLSL0141, 41-704 Ruda Śląska ul. Bytomska 70; Barbara, PLSL0142, 41-707 Ruda Śląska ul. Barbary; Halemba, Centrum PLSL0143, 41-706 Ruda Śląska u. Młyńska 100</t>
  </si>
  <si>
    <t>Miasto Jastrzębie-Zdrój; Gmina Godów; Gmina Mszana</t>
  </si>
  <si>
    <t>Uchwała Nr XV.149.2020 Rady Miasta Jastrzębie-Zdrój z 08.12.2020; Dz.U.Woj.Śląskiego z 11 grudnia 2020 poz.9004</t>
  </si>
  <si>
    <t xml:space="preserve">PLSL0151 </t>
  </si>
  <si>
    <t>Rybnik, Gaszowice, Jejkowice</t>
  </si>
  <si>
    <t>Uchwała nr 507/XXIX/2020 Rady Miasta Rybnika z dnia 3 grudnia 2020 r. Dz. Urz. Woj. Śląsk. z 2020 r. poz. 8917.</t>
  </si>
  <si>
    <t>PLSL0171, PLSL0172</t>
  </si>
  <si>
    <t>Wodzisław Śląski, Rydułtowy, Marklowice, Radlin, Gorzyce</t>
  </si>
  <si>
    <t>Dziennik Urzędowy Woj. Śląskiego, 23.12.2020, poz. 9402 Uchwała Nr VIII/32/2020 Zgromadzenia Międzygminnego Związku Wodociągów i Kanalizacji w Wodzisławiu Śląskim z dnia 18.12.2020 r. w sprawie wyznaczenia obszaru i granic aglomeracji Wodzisław Śląski</t>
  </si>
  <si>
    <t>PLSL0181 "Karkoszka II", Czyżowicka 131, 44-300 Wodzisław Śląski; PLSL0182 "Rydułtowy", Obywatelska 97, 44-280 Rydułtowy</t>
  </si>
  <si>
    <t>Uchwała nr XXVIII/311/2020 Rady Miejskiej w Tarnowskich Górach z dnia 25 listopada 2020 r. w sprawie wyznaczenia obszaru i granic Aglomeracji Tarnowskie Góry (Dz. Urz. Woj. Śląsk. z 2020 r. poz. 8474)</t>
  </si>
  <si>
    <t>1. PLSL0193 Centralna Oczyszczalnia Ścieków, ul. Wodna 20, 42-600 Tarnowskie Góry
2. PLSL0111 Oczyszczalnia Ścieków Centralna, ul. Sikorskiego 5A, 41-922 Radzionków
3. PLSL0113 Oczyszczalnia Ścieków Miechowice, ul. Łaszczyka 1, 41-908 Bytom
4. PLSL0061 Oczyszczalnia Ścieków Zabrze Śródmieście, ul. Pestalozziego 10, 41-819 Zabrze
5. PLSL0062 Oczyszczalnia Ścieków Zabrze Mikulczyce, ul. Leśna 168, 41-807 Zabrze
6. PLSL0880 Oczyszczalnia Ścieków Tworóg, ul. Kotowska 20, 42-690 Tworóg
7. PLSL0080 Oczyszczalnia Ścieków "Klimzowiec", ul. Kręta 9, 41-506 Chorzów
8. PLSL1240N Oczyszczalnia Ścieków Ożarowice, ul. Tarnogórska 67, 42-625 Ożarowice
9. PLSL0090 Centralna Oczyszczalnia Ścieków Gliwice, ul. Edisona 16, 44-100 Gliwice</t>
  </si>
  <si>
    <t>Czechowice-Dziedzice; Goczałkowice-Zdrój</t>
  </si>
  <si>
    <t xml:space="preserve">Uchwała nr XXXI/376/20 Rady Miejskiej w Czechowicach-Dziedzicach z dnia 15 grudnia 2020 r. w sprawie utworzenia Aglomeracji Czechowice-Dziedzice Dziennik Urzędowy Woj. Śląskiego z 28 grudnia 2020 r. poz. 9462 </t>
  </si>
  <si>
    <t xml:space="preserve">Oczyszczalnia ścieków Czechowice-Dziedzice PLSL0200, ul. Czysta 5, 43-502 Czechowice-Dziedzice PIK Pszczyna PLSL0241 ul. Złote łany 36, 43-200 Jankowice </t>
  </si>
  <si>
    <t>Żory, Pawłowice</t>
  </si>
  <si>
    <t>Uchwała Rady Miasta Żory z dn. 23 grudnia 2020 r. poz. 9560, Uchwała nr 356/XXV/20</t>
  </si>
  <si>
    <t>PLSL0220, OŚ Żory, ul. Wodociągowa 10, 44-240 Żory</t>
  </si>
  <si>
    <t>Uchwała nr XXXVIII/437/20 Rady Miejskiej w Zawierciu z dnia 30 grudnia 2020 r. w sprawie wyznaczenia obszaru granic aglomeracji Zawiercie (Dz. U. Woj. Śl. 2021, poz. 390)</t>
  </si>
  <si>
    <t>PLSL0230 Oczyszczalnia Ścieków Komunalnych w Zawierciu, ul. Włodowska 21, 42-400 Zawiercie</t>
  </si>
  <si>
    <t>17.12.2020; XXVII/367/20; Rada Miejska w Pszczynie; Dz. Urz. Woj. Śląskiego; 22.12.2020 r. poz.9359</t>
  </si>
  <si>
    <t>PLSL0241, "Pszczyna",43-215 Jankowice, ul. Złote Łany 36</t>
  </si>
  <si>
    <t>Skoczów Brenna Ustroń</t>
  </si>
  <si>
    <t>Uchwała nr XXI/236/2020 Rady Miejskiej Skoczowa z dnia 25 listopada 2020 r. w sprawie wyznaczenia obszaru i granic aglomeracji Skoczów (Dz. Urz. Woj. Śląskiego z 2020 r., poz. 9011)</t>
  </si>
  <si>
    <t>1.PLSL0250, Miejska oczyszczalnia ścieków Skoczów, ul. Olszyna 10, 43-430 Skoczów. 2.PLSL0450, Oczyszczalnia ścieków w Ustroniu, ul. Sportowa 17, 43-450 Ustroń.</t>
  </si>
  <si>
    <t>Knurów</t>
  </si>
  <si>
    <t>Uchwała Rady Miasta Knurów nr XXXIII/414/2020 z dnia 16.12.2020 r. ogłoszona w Dzienniku Urzędowym Woj. Śląskiego z dnia 17.12.2020 r. poz. 9202</t>
  </si>
  <si>
    <t>1. PLSL0360 PWiK Czewionka-Leszczyny Sp. z o.o. 44-230 Czerwionka-Leszczyny, ul. Nowy Dwór 20;
2. PLSL0270 OŚ Foch III, 44-194 Knurów, ul. Rakoniewskiego;
3. PLSL0171 OŚ Rybnik-Orzepowice, 44-200 Rybnik ul. Rudzka 132;
4. PLSL0061 OŚ Zabrze Śródmieście, 41-800 Zabrze, ul. Pestalozziego 10;
5. PLSL1473N OŚ w Żernicy typu BIOBLOK, 44-144 Żernica, ul. Górnicza;
6. PLMP0070 Miejsko-Przemysłowa Oczyszczalnia Ścieków Sp. z o.o., 32-600 Oświęcim, ul. Nadwiślańska 46</t>
  </si>
  <si>
    <t>Będzin, Sosnowiec, Dąbrowa Górnicza</t>
  </si>
  <si>
    <t>Uchwała Nr XXIX/223/2020 Rady Miejskiej Będzina z dnia 16 grudnia 2020 r. - Dz.U.Woj.Śl.2020.9411</t>
  </si>
  <si>
    <t>1. Oczyszczalnia ścieków w Będzinie, PLSL0281, ul. Kościuszki 140, 42-500 Będzin 2. Oczyszczalnia ścieków bytowo-gospodarczych przy TAURON Wytwarzanie S.A., Oddział Elektrownia "Łagisza", PLSL0282, ul. Pokoju 14, 42-504 Będzin</t>
  </si>
  <si>
    <t>Uchwała nr XXV/291/21 Rady Miejskiej Cieszyna z dnia 28.01.2021 r. w sprawie wyznaczenia aglomeracji Cieszyn (Dz. Urz. Woj. Śl. 2021 poz. 978)</t>
  </si>
  <si>
    <t>PLSL0290
Oczyszczalnia Ścieków w Cieszynie
43-400 Cieszyn, ul. Motokrosowa 27</t>
  </si>
  <si>
    <t>Uchwała Nr XVIII/197/2020 Wójta Gminy Węgierska Górka z dnia 29 grudnia 2020 r.w sprawie wyznaczenia obszaru i granic aglomeracji Węgierska Górka</t>
  </si>
  <si>
    <t>PLSL030 Oczyszczalnia ścieków w Ciecinie "Beskid-Ekosystem" Sp. z o.o. Ciecina ul. Graniczna 1 34-350 Węgierska Górka</t>
  </si>
  <si>
    <t>Uchwała Nr XXXV/322/2020 Rady Miejskiej MIKOŁOWA z dnia 15 grudnia 2020 r</t>
  </si>
  <si>
    <t xml:space="preserve">PLSL0310, PLSL0172, PLSL0080, PLSL0360,PLSL0420, PLSL0020, PLSL0061
</t>
  </si>
  <si>
    <t>Uchwała Nr 152/XXII/20</t>
  </si>
  <si>
    <t>PLSL0320 Świerklany Górne, ul. Pogodna 5</t>
  </si>
  <si>
    <t>2019.10.03. Uchwała Rady Miasta Nr XVIII/97/19</t>
  </si>
  <si>
    <t>V/7/14/2015</t>
  </si>
  <si>
    <t>Kozy</t>
  </si>
  <si>
    <t>Kozy, Wilamowice</t>
  </si>
  <si>
    <t>Uchwała Nr XX/174/20 Rady Gminy KOZY z dnia 30 listopada 2020 r.</t>
  </si>
  <si>
    <t>Oczyszczalnia ścieków w Pisarzowicach (ul. Szkolna 3); id_oczyszczalni: PLSL0350</t>
  </si>
  <si>
    <t>Uchwała Nr XXVIII/318/20 Rady Miejskiej w Czerwionce-Leszczynach z dnia 29 grudnia 2020 r. (Dz. Urz. Woj. Śl. Poz. 342 z dnia 12.01.2021 r.</t>
  </si>
  <si>
    <t>Koniecpol</t>
  </si>
  <si>
    <t>Uchwała z dn. 26.11.2020 r. Nr XXX/243/2020 Rady Miejskiej w Koniecpoluogłoszona w Dzienniku Urzędowym Woj. Śląskiego z dn. 03.12.2020 poz. 2020</t>
  </si>
  <si>
    <t>PLSL0370</t>
  </si>
  <si>
    <t>Lubliniec, Kochanowice, Koszęcin</t>
  </si>
  <si>
    <t>Uchwała nr 312/XXVIII/2020 Rady Miejskiej w Lublińcu z dnia 19 listopada 2020 r.</t>
  </si>
  <si>
    <t>Oczyszczalnia ścieków Lubliniec, PLSL038, ul. Spokojna 2, 42-700 Lubliniec</t>
  </si>
  <si>
    <t>Bieruń</t>
  </si>
  <si>
    <t>Uchwała Nr XIV/1/2020 Rady Miejskiej w BIERUNIU z dnia 29 października 2020 r. w sprawie wyznaczenia aglomeracji Bieruń I</t>
  </si>
  <si>
    <t>PLSL0390</t>
  </si>
  <si>
    <t>Uchwała nr XXV/368/2020 Rady Miasta Wisła z dnia 17 grudnia 2020 r. w sprawie wyznaczenia obszaru i granic aglomeracji Wisła</t>
  </si>
  <si>
    <t>PLSL0410, Oczyszczalni Wisła
43-460 Wisła, ul. Ustrońska 1</t>
  </si>
  <si>
    <t>Uchwała Nr XXVI/277/20 Rady Miejskiej w Łaziskach Górnych z dnia 22 grudnia 2020 r. w sprawie wyznaczenia obszaru i granic aglomeracji Łaziska Górne (Dziennik Urzędowy Woj. Śląskiego z dnia 29.12.2020 r. poz. 9535)</t>
  </si>
  <si>
    <t>PLSL0420</t>
  </si>
  <si>
    <t>Pawłowice</t>
  </si>
  <si>
    <t>Miasto Jastrzębie-Zdroju, Gmina Strumień</t>
  </si>
  <si>
    <t>Uchwała nr XXVI/283/2021 z dnia 27 kwietnia 2021 roku</t>
  </si>
  <si>
    <t>PLSL0430</t>
  </si>
  <si>
    <t>Uchwała nr 256/XXVII/2020 Rady Miejskiej w Kłobucku z dnia 29 grudnia 2020 r. w sprawie wyznaczenia obszaru i granic aglomeracji Kłobuck</t>
  </si>
  <si>
    <t>PLSL0440, Oś Kłobuck-Zagórze, ul. 11 Listopada 81, 42-100 Kłobuck</t>
  </si>
  <si>
    <t>Uchwała nr XXIII/333/2020 Rady Miasta Ustroń z dnia 17 grudnia 2020 r. w sprawie wyznaczenia obszaru i granic aglomeracji Ustroń (Dz. Urz. Woj. Śląskiego z 2020 r. poz. 9582)</t>
  </si>
  <si>
    <t>Oczyszczalnia ścieków w Ustroniu
PLSL0450
ul. Sportkowa 17, 43-450 Ustroń</t>
  </si>
  <si>
    <t>Lyski, Gaszowice</t>
  </si>
  <si>
    <t>Uchwała z dn.26.01.2021r Rady Gminy Lyski Nr RG.0007.232.2021 Dz. U. Woj.Śl. z dn.27.01.2021r Poz. 636</t>
  </si>
  <si>
    <t>PSLS0460</t>
  </si>
  <si>
    <t>Uchwała nr 230/XXIX/2021 Rady Gminy Mykanów z dnia 7 maja 2021 r. w sprawie wyznaczenia aglomeracji Mykanów http://Dzienniki.slask.eu/legalact/2021/3474/</t>
  </si>
  <si>
    <t>PLSL0470, Mechaniczno-biologiczna oczyszczalnia ścieków w Rybnej</t>
  </si>
  <si>
    <t>Uchwała Nr XVII/206/2020 Rady Miejskiej w Siewierzu z dnia 19 listopada 2020 r. w sprawie wyznaczenia aglomeracji Siewierz w nowym kształcie. Publikacja w Dzienniku Urzędowym Woj. Śląskiego: poz. 8253, rok: 2020, data: 27.11.2020</t>
  </si>
  <si>
    <t>PLSL0490, "Północ", ul. Ściegna 9, 42-470 Siewierz 
PLSL0130, "Centrum", ul. Powstańców 13, 41-300 Dąbrowa Górnicza 
PLSL0281, Oczyszczalnia Ścieków Będzin, ul. Tadeusza Kościuszki 140, 42-500 Będzin
PLSL0282, Oczyszczalnia Ścieków Łagisza,
ul. Pokoju 14, 42-504 Będzin
PLSL0710, Wojkowice,
ul. Gierymskiego 1, 42-580 Wojkowice
PLSL0780, KMBOŚ MPWiK Sp. z o.o. Poręba,
ul. Ks. Franciszka Pędzicha 12, 42-480 Poręba
PLSL0230, Zawiercie, ul. Włodowska 21, 42-400 Zawiercie
PLSL1360N, Koziegłowy
ul. Żarecka 115, 42-350 Koziegłowy</t>
  </si>
  <si>
    <t>18.12.2020 r. Uchwała nr XXIII/197/2020 Rady Miejskiej w Pszowie Dz.U.Woj. Śl. z 2020 poz. 9394</t>
  </si>
  <si>
    <t xml:space="preserve">Karkoszka II - PLSL0181 - ul. Czyżowicka 131a 44-300 Wodzisław Śl.; Rydułtowy - PLSL0182 - ul. Obywatelska 97 44-280 Rydułtowy; </t>
  </si>
  <si>
    <t>Blachownia/Częstochowa</t>
  </si>
  <si>
    <t>Uchwała nr 92/XIV/2019</t>
  </si>
  <si>
    <t>PLSLK0520</t>
  </si>
  <si>
    <t>Wręczyca Wielka</t>
  </si>
  <si>
    <t>Uchwała Nr XXIII/225/20 RADA Gminy WRĘCZYCA WIELKA</t>
  </si>
  <si>
    <t>Truskolasy PLSL057 Truskolasy ul. Kamienna 41</t>
  </si>
  <si>
    <t>Uchwała Rady Miejskiej Orzesze z dnia 10 grudnia 2020 r. nr XXVII/322/20</t>
  </si>
  <si>
    <t>OŚ Zawiść Gardawice, PLSL0542, 43-180 Orzesze ul. Centralna</t>
  </si>
  <si>
    <t>10.12.2020 r. Nr XXVIII/212/2020
Rada Gminy Miedźna
Dz.U. Woj. Śląskiego
15.12.2020 r poz. 9102</t>
  </si>
  <si>
    <t>PLSL1320N, OS Promlecz, Wola ul. Międzyrzecka</t>
  </si>
  <si>
    <t>Krzepice, Rudniki</t>
  </si>
  <si>
    <t>Uchwała Nr 22.185.2020 Rady Miejskiej w Krzepicach z dnia 7 grudnia 2020 r. w sprawie wyznaczenia aglomeracji Krzepice (Dz. U. Woj. Śląskiego z 2020 r. poz. 8937)</t>
  </si>
  <si>
    <t>Oczyszczalnia ścieków w Krzepicach, PLSL0570, 42-160 Krzepice ul. Kazimierza Wielkiego</t>
  </si>
  <si>
    <t>Uchwała nr XXV/186/2020 Rady Gminy Bestwina z dnia 10.12.2020 r.</t>
  </si>
  <si>
    <t>PLSL0580, 43-512 Kaniów, ul. Młyńska</t>
  </si>
  <si>
    <t>Uchwała nr XXI/133/2020 Rady Miejskiej w Łazach z dnia 16 grudnia 2020 r.w sprawie wyznaczenia obszaru i granic aglomeracji Łazy (Dz. U. Woj. Śląskiego 2020.9484)</t>
  </si>
  <si>
    <t>Uchwała Nr XXIX/217/2021 Rady Gminy Istebna (Dz.U. Woj.Śl. z 2021 poz. 928)</t>
  </si>
  <si>
    <t>Bobrowniki, Wojkowice</t>
  </si>
  <si>
    <t>Uchwała Nr XXXI/299/20 Rady Gminy BOBROWNIKI z dnia 17 grudnia 2020 r</t>
  </si>
  <si>
    <t>PLSL0620</t>
  </si>
  <si>
    <t>Uchwała Nr XXX/217/2020 Rady Gminy GIERAŁTOWICE z dnia 16 grudnia 2020 r. w sprawie wyznaczenia obszaru i granic aglomeracji Gierałtowice</t>
  </si>
  <si>
    <t>PLSL0643, OŚ Gierałtowice, 44-178 Przyszowice,
ul. Gliwicka 6c</t>
  </si>
  <si>
    <t>Uchwała Rady Gminy Poczesna nr 174/XXII/20 z dnia 22 grudnia 2020 roku, Dz. U,. Woj. śląskiego z dnia 30 grudnia 2020 roku poz. 9573</t>
  </si>
  <si>
    <t xml:space="preserve">PLSL0651, ul Wiśniowa 42, 42-262 Kolonia Poczesna PLSL0652 ul. Północna, 42-263 Huta Stara B </t>
  </si>
  <si>
    <t>Uchwała Nr XXVIII/224/2020 Rady Gminy Suszec z dnia 30 grudnia 2020 r. w sprawie wyznaczenia aglomeracji Suszec (opublikowana w Dzienniku Urzędowym Woj. Śląskiego dnia 31.12.2020 r. poz. 9678)</t>
  </si>
  <si>
    <t>PLSL0661, Oczyszczalnia ścieków w Suszcu, ul. Ogrodowa 2, 43-267 Suszec</t>
  </si>
  <si>
    <t xml:space="preserve"> Pilchowice</t>
  </si>
  <si>
    <t>Gmina Pilchowice</t>
  </si>
  <si>
    <t>Uchwała nr XXVII/214/21 Rady Gminy Pilchowice z dnia 28 stycznia 2021 r. w sprawie wyznaczenia obszaru i granic Aglomeracji Pilchowice</t>
  </si>
  <si>
    <t xml:space="preserve">PLSL1473N Oczyszczalnia ścieków w Żernicy typu BIOBLOK, Żernica, ul. Górnicza b.n.; PLSL0270, Knurów, ul. Rakoniewskiego; PLSL0360 PWiK Czerwionka-Leszczyny Sp. z o.o., Czerwionka-Leszczyny, ul. Nowy Dwór 20; PLSL0172 Oczyszczalnia Ścieków Rybnik-Boguszowice, Rybnik ul. Rycerska 101 </t>
  </si>
  <si>
    <t>Uchwała nr 183/XXXI/2020 Rady Gminy Rędziny z dnia 22 grudnia 2020r</t>
  </si>
  <si>
    <t xml:space="preserve">XXV/215/2020
z dnia 21 grudnia 2021 r. </t>
  </si>
  <si>
    <t>Jaskrów, PLSL0700
Jaskrów, Starowiejska 21A</t>
  </si>
  <si>
    <t>Wojkowice, Będzin, Psary</t>
  </si>
  <si>
    <t>21.12.2020, XXVI.225.2020, Rada Miasta Wojkowice, Wyznaczenie obszaru i granic aglomeracji Wojkowice Dz. U. Woj. Śląskiego</t>
  </si>
  <si>
    <t>PLSL0281 Oczyszczalnia Ścieków w Będzinie, 42-500 Będzin, ul. Kościuszki 140; PLSL0710 Oczyszczalnia Wojkowice 42-580 Wojkowice, ul. Gierymskiego 1; PLSL0282 Oczyszczalnia ścieków bytowo-gospodarczych przy TAURON Wytwarzanie S.A. Oddział Elektrownia „Łagisza” 42-504 Będzin, ul. Pokoju 14; PLSL0620 Rogoźnik, 42-583 Rogoźnik, Osiedle Robotnicze 22; PLSL0130 Oczyszczalni Ścieków „Centrum” w Dąbrowie Górniczej</t>
  </si>
  <si>
    <t xml:space="preserve">Uchwała Rady Miejskiej w Kaletach z dnia 2.03.2021 nr 205/XXIV/2021 </t>
  </si>
  <si>
    <t>Uchwała nr XXV/145/2020 z dnia 11 września 2020 r. DUWŚ 16 września 2020 poz. 6681</t>
  </si>
  <si>
    <t xml:space="preserve"> PLMP0210 Miechów; PLSL0130 Dąbrowa Górnicza; PLSL1390N Ogrodzieniec; PLSL0230 Zawiercie; PLSL0590 Łazy</t>
  </si>
  <si>
    <t>Uchwała Nr XXIII/243/20 Rady Miasta Poręba</t>
  </si>
  <si>
    <t>Komunalna Mechaniczno-Biologiczna Oczyszczalnia Ścieków PLSL078 42-480 Poręba, ul. Ks. Fr. Pędzicha 12</t>
  </si>
  <si>
    <t>Uchwała Nr XXV/165/2021 Rady Miejskiej w Żarkach z dnia 20 stycznia 2021 r. w sprawie wyznaczenia obszaru i granic aglomeracji Żarki, Dziennik Urzędowy Woj. Śląskiego z 2021 r. Poz 678 z dn. 20.01.2021</t>
  </si>
  <si>
    <t xml:space="preserve">PLSL0800, Żarki ul. Myszkowska 61 B </t>
  </si>
  <si>
    <t>25.11.2020, Numer XXIII/168/2020, Uchwała Rady Miasta IMIELIN w sprawie wyznaczenia obszaru, wielkości i granic aglomeracji IMIELIN, Dz.U.Woj.Śląskiego z 2020.8529</t>
  </si>
  <si>
    <t>PLSL0810</t>
  </si>
  <si>
    <t>Gmina Miasteczko Śląskie</t>
  </si>
  <si>
    <t>Uchwała Rady Miejskiej w Miasteczku Śl. nr XX/226/20 z dnia 06.11.2020 r. (Dz. Urz. Woj. Śl 2020.8028)</t>
  </si>
  <si>
    <t xml:space="preserve"> 1. Centralna oczyszczalnia ścieków ul. Wodna 20 42-600 Tarnowskie Góry, PLSL0193 2. Centralna oczyszczalna ścieków ul. Sikorskiego 5a 410922 Bytom, PLSA0111 3. Oczyszczalnia ścieków Ożarowice ul. Tarnogórska 47 42-625 Ożarowice, PLSL124N</t>
  </si>
  <si>
    <t>Uchwała Nr XXVI/157/20</t>
  </si>
  <si>
    <t>Oczyszczalnia Ścieków Sieraków Śląski, PLSL0850, ul. Stawowa 2B, 42-793 Sieraków Śląski</t>
  </si>
  <si>
    <t>208/XVIII/2020 z dnia 30.12.2020</t>
  </si>
  <si>
    <t>Uchwała Nr XXIV/204/2020
Rady Gminy TWORÓG
z dnia 28 grudnia 2020 r.</t>
  </si>
  <si>
    <t>PLSL0880</t>
  </si>
  <si>
    <t>Uchwała Nr XXVI.217.2020 Rady Miejskiej w Strumieniu z dnia 29.12.2020 r.</t>
  </si>
  <si>
    <t>PLSL0890</t>
  </si>
  <si>
    <t>Uchwała Nr 210/XXV/2020 Rady Gminy KŁOMNICE z dnia 30 grudnia 2020 r. Opublikowana w Dzienniku Urzędowym Woj. Śląskiego w dniu 31 grudnia 2020 r. Poz. 9656</t>
  </si>
  <si>
    <t>PLSL128N HUBY 23, 42-270 Kłomnice</t>
  </si>
  <si>
    <t>Uchwała nr XXVII/166/2020 Rady Gminy Lipie z dnia 10 grudnia 2020 (Dz.U Woj. Śląskiego 2020.9033)</t>
  </si>
  <si>
    <t>PLSL0920</t>
  </si>
  <si>
    <t>XXV/191/2020 z 01.12.2020</t>
  </si>
  <si>
    <t>PLSL0970</t>
  </si>
  <si>
    <t>30.11.2020 nr XXV/133/2020 Dz.Urz. Woj. Śl poz. 8609</t>
  </si>
  <si>
    <t>Chełm ŚląskiPLSL0980 ul. Kmicica Chełm ŚL.</t>
  </si>
  <si>
    <t>Uchwała nr 138/XIX/2020 Rady Gminy Kamienica Polska z dnia 30 grudnia 2020 r.</t>
  </si>
  <si>
    <t>Oczyszczalnia ścieków w Kamienicy Polskiej 
I_d oczyszczalni ścieków: PLSL1020
ul. Konopnickiej 402 a
42-260 Kamienica Polska</t>
  </si>
  <si>
    <t>Panki, Przystajń</t>
  </si>
  <si>
    <t>30.12.2020, Uchwała nr 22.162.2020 Rady Gminy Panki, w sprawie wyznaczenia obszaru granic aglomeracji Panki, Dziennik Urzędowy Woj. Śląskiego</t>
  </si>
  <si>
    <t>PLSL1030 OŚ Panki PWS 1030 Panki, ul. Łąkowa 8</t>
  </si>
  <si>
    <t>Uchwała Nr XXII/160/2020 Rady Gminy Kruszyna z dnia 16.12.2020 r. (Dz. Urz. Woj. Śl. z dnia 23 grudnia 2020 poz. 9387) zmieniona Uchwałą Nr XXIII/173/2021 Rady Gminy Kruszyna z dnia 03.02.2021 r. (Dz. Urz. Woj. Śl. z dnia 05 lutego 2021 r. poz. 993)</t>
  </si>
  <si>
    <t xml:space="preserve">Gminna Oczyszczalnia Ścieków w Widzowie PLSL1040 </t>
  </si>
  <si>
    <t>Uchwała nr XXIX/162/2020 Rady Gminy Łękawica z dnia 18.11.2020 r. w sprawie wyznaczenia obszaru, wielkości i granic aglomeracji Łękawica, opublikowana w Dzienniku Urzędowym Woj. Śląskiego</t>
  </si>
  <si>
    <t xml:space="preserve">1) Oczyszczalnia ścieków w Łękawicy, ul. Krakowska 1, 34-321 Łękawica; 2) Oczyszczalnia ścieków w Ślemieniu, ul. Za Rzeką 1, 34-323 Ślemień; 3) Oczyszczalnia ścieków w Żywcu, ul. Bracka 66, 34-300 Żywiec </t>
  </si>
  <si>
    <t>Uchwała nr XXI/213/20 Rady Gminy Krupski Młyn z dnia 24 listopada 2020 r.</t>
  </si>
  <si>
    <t>Uchwała nr RG.0007.164.2020 z dnia 29.12.2020 r.</t>
  </si>
  <si>
    <t>PLSL 1130 OŚ WSCHÓD ul. Rzeczna 5</t>
  </si>
  <si>
    <t>Gmina Chybie</t>
  </si>
  <si>
    <t>Uchwała nr XXiX/191/2020Rada Gminy Chybie 29.12.2020 Dz.Urz.Woj.Sl.Poz.9607 30.12.20202</t>
  </si>
  <si>
    <t>PLSL1190N Mechaniczno-biologiczna oczyszczalnia ścieków Mnich 43-520 Mnich ulica Bielska 1</t>
  </si>
  <si>
    <t>Uchwała nr XXXIII/275/2021 Rady Miejskiej w Kuźni Raciborskiej z dnia 27 maja 2021 r. w sprawie zmiany Uchwały nr XII/114/2019 Rady Miejskiej w Kuźni Raciborskiej z dnia 24 października 2019 r. w sprawie wyznaczenia obszaru, wielkości i granic aglomeracji Kuźnia Raciborska
(Dz. Urz. Woj. Śl. z 2021 r. 
poz 3682)</t>
  </si>
  <si>
    <t>PLSL1200N
Oczyszczalnia ścieków w Kuźni Raciborskiej
ul. Klasztorna 45</t>
  </si>
  <si>
    <t>Uchwała Nr XXVIII/2020/2020 Rady Miejskiej w Sośnicowicach z dnia 29 grudnia 2020, Dziennik Urzędowy Woj. Śląskiego z dnia 31 grudnia 2020 poz. 9674, w sprawie wyznaczenia obszaru i granic aglomeracji Sośnicowice</t>
  </si>
  <si>
    <t>PLSL1220 Sośnicowice ul. Powstańców</t>
  </si>
  <si>
    <t>Ożarowice, Mierzęcice, Miasteczko Śląskie</t>
  </si>
  <si>
    <t xml:space="preserve">Uchwała nr XXI.374.2020 Rady Gminy Ożarowice z dnia 17 grudnia 2020 r. w sprawie wyznaczenia obszaru i granic aglomeracji Ożarowice </t>
  </si>
  <si>
    <t>PLSL1240N</t>
  </si>
  <si>
    <t>Sławków</t>
  </si>
  <si>
    <t>Uchwała Nr XXVI/254/2020 Rady Miejskiej w SŁAWKOWIE z dnia 29 grudnia 2020 r.</t>
  </si>
  <si>
    <t>PLSL1250N</t>
  </si>
  <si>
    <t xml:space="preserve">Woźniki </t>
  </si>
  <si>
    <t>209/XVIII/2020 z dnia 30.12.2020</t>
  </si>
  <si>
    <t>Uchwała Nr 210/XXV/2020 Rady Gminy KŁOMNICE z dnia 30 grudnia 2020 r. Opublikowana w Dzienniku Urzędowym Woj. Śląskiego w dniu 31 grudnia 2020 r. Poz. 9655</t>
  </si>
  <si>
    <t>Uchwała Rady Miasta Knurów nr XXXIII/415/2020 z dnia 16.12.2020 r. ogłoszona w Dzienniku Urzędowym Woj. Śląskiego z dnia 17.12.2020 r. poz. 9203</t>
  </si>
  <si>
    <t>Bielsko-Biała, Jaworze, Jasienica</t>
  </si>
  <si>
    <t>Uchwała nr XXV/627/2020 Rady Miejskiej z Bielsku-Białej z dnia 17 listopada 2020 r.</t>
  </si>
  <si>
    <t>PLSL0100, OS Komorowice, Bielsko-Biała ul. Bestwińska 63; PLSL0250, MOS Skoczów, Skoczów ul. Olszyna 10; PLSL0200, OS Czechowice-Dziedzice, Czechowice-Dziedzice ul. Czysta 5</t>
  </si>
  <si>
    <t>Uchwała Nr XIV/3/2020 Rady Miejskiej w BIERUNIU z dnia 29 października 2020 r. w sprawie wyznaczenia aglomeracji Bieruń III</t>
  </si>
  <si>
    <t>PLSL1310N</t>
  </si>
  <si>
    <t>10.12.2020 r. Nr XXVIII/213/2020
Rada Gminy Miedźna
Dz.U. Woj. Śląskiego
15.12.2020 r poz. 9103</t>
  </si>
  <si>
    <t>PLSL132N, OŚ Promlecz 43-225 Wola, ul. Międzyrzecka</t>
  </si>
  <si>
    <t>Zbrosławice</t>
  </si>
  <si>
    <t>Uchwała Nr XIII/290/2020 Rady Gminy Zbrosławice z dnia 28 grudnia 2020 r. Dz. U. Woj. Śl. Poz. 9682</t>
  </si>
  <si>
    <t>PLSL0191; PLSL0192; PLSL0193; PLSL134N; PLSL0090, PLSL0062, PLSL0061</t>
  </si>
  <si>
    <t>Gmina Nędza</t>
  </si>
  <si>
    <t xml:space="preserve">Uchwała nr XXXV-234-2020 Rady Gminy Nędza z dnia 14 grudnia 2020 (Dz. Urz. Woj. Śląskiego z dnia 17.12.2020 r. poz. 9242) </t>
  </si>
  <si>
    <t>PLSL120N Kuźnia Raciborska, PLSL0030 Racibórz, PLSL0182 Rydułtowy, PLSL0172 Rybnik Boguszowice</t>
  </si>
  <si>
    <t>Uchwała Nr 203/XXII /2020 Sejmiku Woj. Śląskiego z dnia 29 grudnia 2020 roku</t>
  </si>
  <si>
    <t>Oczyszczalnia ścieków w Koziegłowach, PLSL1360ON, ul. Żarecka 115, 42-350 Koziegłowy</t>
  </si>
  <si>
    <t>Uchwała Nr 165/XX/2020 z 15.12.2020 r.</t>
  </si>
  <si>
    <t>PLSL137ON, GOŚ w Ostrowach nad Okszą, ul. za dworna, 42-122 Ostrowy nad Okszą</t>
  </si>
  <si>
    <t>XV/190/20</t>
  </si>
  <si>
    <t>Oczyszczalnia ścieków w Olsztynie, ul. Storczykowa
PLSL138N</t>
  </si>
  <si>
    <t>XXVIII/257/2020</t>
  </si>
  <si>
    <t>Uchwała Nr XIV/2/2020 Rady Miejskiej w BIERUNIU z dnia 29 października 2020 r. w sprawie wyznaczenia aglomeracji Bieruń II</t>
  </si>
  <si>
    <t>PLSL1400N</t>
  </si>
  <si>
    <t>XXIII/217/2020 z dnia 26.XI.2020</t>
  </si>
  <si>
    <t xml:space="preserve">PLSL1410N ,Zakład Gospodarki Komunalnej w Wyrach, 43-175 Wyry, ul. Wagonowa 35 </t>
  </si>
  <si>
    <t>29.12.2020 r.
Uchwała nr XIX/160/20
Rada Gminy Herby
Dz. Urz. Woj. SLA 2021.280</t>
  </si>
  <si>
    <t>PLSL1460N</t>
  </si>
  <si>
    <t>Kochanowice</t>
  </si>
  <si>
    <t>Uchwała nr XXII/206/20 Rady Gminy Kochanowice z dnia 18.12.2020 r.</t>
  </si>
  <si>
    <t>PLSL1430N</t>
  </si>
  <si>
    <t>Uchwała Nr XXIV/344/2020 Rady Miejskiej w Toszku z dnia 17 grudnia 2020 w sprawie wyznaczenia obszaru i granicy aglomeracji Toszek / Uchwała Nr XXVI/372/2021 Rady Miejskiej w TOSZKU z dnia 24 marca 2021 r. w sprawie zmiany Uchwały Nr XXIV/344/2020 Rady Miejskiej w Toszku z dnia 17 grudnia 2020 r.w sprawie wyznaczenia obszaru i granicy aglomeracji Toszek. dotyczyła zapisu § 5 Uchwały Nr XXIV/344/2020 Rady Miejskiej w Toszku z dnia 17 grudnia 2020 r.w sprawie wyznaczenia obszaru i granic aglomeracji Toszek</t>
  </si>
  <si>
    <t>Oczyszczalnia ścieków dla Miasta Toszek i przyległych sołectw, 44-180 Toszek ul. Boguszycka 1 PLSL144N</t>
  </si>
  <si>
    <t>Herby, Kochanowice</t>
  </si>
  <si>
    <t>29.12.2020 r.
Uchwała nr XIX/161/20
Rada Gminy Herby
Dz. Urz. Woj. SLA 2021.281</t>
  </si>
  <si>
    <t>PLSL1460N
PLSL1430N</t>
  </si>
  <si>
    <t>Uchwała nr XXVII/215/21 Rady Gminy Pilchowice z dnia 28 stycznia 2021 r. w sprawie wyznaczenia obszaru i granic Aglomeracji Żernica</t>
  </si>
  <si>
    <t>Uchwała Nr 125/XXIII/20</t>
  </si>
  <si>
    <t>PLSL1520N</t>
  </si>
  <si>
    <t xml:space="preserve">Uchwała Nr 170/XXVII/2020 Rady Gminy POPÓW z dnia 9 grudnia 2020 r. w sprawie wyznaczenia aglomeracji Popów; Dziennik Urzędowy Woj. Śląskiego z dnia 14 grudnia 2020 r., poz. 9052 </t>
  </si>
  <si>
    <t>PLSL1490N</t>
  </si>
  <si>
    <t>Uchwała nr 52/XXII/2020 Rady Gminy Boronów z dnia 29.12.2020 r.</t>
  </si>
  <si>
    <t>BORONÓW, PLSL1530N, ul. Dolna 38, 42-283 Boronów</t>
  </si>
  <si>
    <t>Uchwała nr XXVI/156/2020 Rady Gminy Ciasna</t>
  </si>
  <si>
    <t>Oczyszczalnia ścieków Ciasna, PLSL156N, ul. Nikoli Tesli 10, 42-793 Ciasna</t>
  </si>
  <si>
    <t>Uchwała nr 170/XXIII/2020 Rady Gminy Kroczyce z dnia 
14 grudnia 2020 r.
http://Dzienniki.slask.eu/WDU_S/2020/9098/akt.pdf</t>
  </si>
  <si>
    <t>Uchwała nr 182(XXIII)20
Rady Gminy Poraj
z dnia 22.12.2020 r.</t>
  </si>
  <si>
    <t>Oczyszczalnia ścieków w Żarkach Letnisko</t>
  </si>
  <si>
    <t>Uchwała nr XXXVII/272/20 Rady Gminy Świerklaniec z dnia 9 grudnia 2020 roku w sprawie wyznaczenia obszaru i granicy aglomeracji Świerklaniec, 
Dz. Urz. Woj. SLA 2020.9016</t>
  </si>
  <si>
    <t>PLSL5030
PLSL0090
PLSL0113
PLSL0193
PLSL0880
PLSL1240</t>
  </si>
  <si>
    <t>Uchwała Nr XXIV/206/2020 Rady Gminy Czernichów z dnia 14 grudnia 2020 r.</t>
  </si>
  <si>
    <t>PLSL5040 Oczyszczalnia w Międzybrodziu Bialskim, ul. Ekologiczna 11, 34-312 Międzybrodzie Bialskie</t>
  </si>
  <si>
    <t>Wilamowice</t>
  </si>
  <si>
    <t>Uchwała Nr XXVI/183/20 Rady Miejskiej w Wilamowicach 
z dnia 25 listopada 2020 roku</t>
  </si>
  <si>
    <t xml:space="preserve">PLSL0350, Pisarzowice, ul. Szkolna 3, 43-332 Pisarzowice, Gmina Wilamowice </t>
  </si>
  <si>
    <t>Uchwała Nr XXVI/184/20 Rady Miejskiej w Wilamowicach 
z dnia 25 listopada 2020 roku</t>
  </si>
  <si>
    <t>Uchwała Nr XXIII/118/19 RADA Gminy WRĘCZYCA WIELKA</t>
  </si>
  <si>
    <t>17.12.2020; XXVII/368/20; Rada Miejska w Pszczynie; Dz. Urz. Woj. Śląskiego; 22.12.2020 r. poz. 9361</t>
  </si>
  <si>
    <t>PLSL5080, BOŚ w Wiśle Wielkiej, 43-243 Wisła Wielka, ul. Hodowców</t>
  </si>
  <si>
    <t xml:space="preserve">Oczyszczalnia Janów Janów ul. Przyrowska (brak numeru porządkowego) PLSL5090 </t>
  </si>
  <si>
    <t>Przyrów</t>
  </si>
  <si>
    <t>Uchwała Nr XVII/113/2020 Rady Gminy Przyrów z dnia 14 grudnia 2020 r. Dz.U.Woj. Śl. 2020 poz. 9104</t>
  </si>
  <si>
    <t>PLSL5100</t>
  </si>
  <si>
    <t>Uchwała Nr 172/XIX/2020 Rady Gminy Konopiska z dnia 22.05.2020 r.</t>
  </si>
  <si>
    <t>PLSL0520, PLSL0042</t>
  </si>
  <si>
    <t>Lubomia</t>
  </si>
  <si>
    <t>sołectwo Syrynia sołectwo Nieboczowy</t>
  </si>
  <si>
    <t>Uchwała nr XVIII/179/2020 z dnia 26.11.2020 r Dz.U.Woj. Śląskiego z dnia 8.12.2020 r. poz.8807</t>
  </si>
  <si>
    <t>Oczyszczalnia Syrynia PLSL5140 Oczyszczalnia Racibórz PLSL0030 Oczyszczalnia Karkoszka I PLSL0181</t>
  </si>
  <si>
    <t>Dziennik Urzędowy Woj. Śląskiego Uchwała Nr XV/198/2020 Rady Gminy Zebrzydowice 
z dnia 08.12.2020 r. 
w sprawie wyznaczenia obszaru i granic aglomeracji Kończyce Małe</t>
  </si>
  <si>
    <t>Kończyce Małe, PLSL5150, Kończyce Małe, 
ul. Korczaka</t>
  </si>
  <si>
    <t>Dziennik Urzędowy Woj. Śląskiego Uchwała Nr XV/197/2020 Rady Gminy Zebrzydowice 
z dnia 08.12.2020 r. 
w sprawie wyznaczenia obszaru i granic aglomeracji Zebrzydowice</t>
  </si>
  <si>
    <t>Zebrzydowice "KOVONA", PLSL5160, Zebrzydowice, ul. Nowy Dwór</t>
  </si>
  <si>
    <t>Uchwała nr 181(XXIII)20
Rady Gminy Poraj
z dnia 22.12.2020 r.</t>
  </si>
  <si>
    <t>Oczyszczalnia ścieków w Poraju</t>
  </si>
  <si>
    <t>Hażlach</t>
  </si>
  <si>
    <t>Gmina Hażlach</t>
  </si>
  <si>
    <t>Uchwała VIII/79/2020 Rady Gminy Hażlach z dnia 15.12.2020 r.</t>
  </si>
  <si>
    <t>PLSL5180, Oczyszczalnia Pogwizdów, ul. Kolejowa 45, 43-418 Pogwizdów</t>
  </si>
  <si>
    <t>Uchwała nr XXVII/178/2020 Rady Gminy Bojszowy z dnia 7 grudnia 2020 r. w sprawie wyznaczenia obszaru i granic aglomeracji Bojszowy</t>
  </si>
  <si>
    <t>PLSL5190</t>
  </si>
  <si>
    <t>Sośnicowice, Gliwice</t>
  </si>
  <si>
    <t>Uchwała Nr XXVIII/2020/2020 Rady Miejskiej w Sośnicowicach z dnia 29 grudnia 2020, Dziennik Urzędowy Woj. Śląskiego z dnia 31 grudnia 2020 poz. 9673, w sprawie wyznaczenia obszaru i granic aglomeracji Smolnica</t>
  </si>
  <si>
    <t>PLSL5200 Smolnica ul. Łęgowska</t>
  </si>
  <si>
    <t>Uchwała Nr 225/XXXI/2020 Rady Miasta i Gminy Szczekociny z dnia 29 grudnia 2020 r. w sprawie wyznaczenia obszaru i granic aglomeracji Szczekociny</t>
  </si>
  <si>
    <t>PLSL5212 Oczyszczalnia ścieków przy ul. Parkowej w Szczekocinach, ul. Parkowa 1; 42-445 Szczekociny</t>
  </si>
  <si>
    <t>Uchwała Nr XIII/96/2019 Rady Gminy KRZYŻANOWICE z dnia 29 października 2019 r.</t>
  </si>
  <si>
    <t>i_d PLSW0530N PWIK WODZISŁAW ŚLĄSKI, ul. Marklowicka 15, i ul. Czyżowicka 131, i_d PLSL0030 Oczyszczalnia Racibórz, ul. Wodna 19, Racibórz, i_d PLSL0970 Przedsiębiorstwo Wodociągów i Kanalizacji Sp. z o.o., ul. Zawadzkiego 5, Krzanowice</t>
  </si>
  <si>
    <t>Uchwała nr XXXIII/276/2021 Rady Miejskiej w Kuźni Raciborskiej z dnia 27 maja 2021 r. w sprawie zmiany Uchwały nr XIII/115/2019 Rady Miejskiej w Kuźni Raciborskiej z dnia 30 października 2019 r. w sprawie wyznaczenia i obszaru, wielkości i granic 
Aglomeracji Rudy 
(Dz. Urz. Woj. Śl. z 2021 r.
poz. 3683)</t>
  </si>
  <si>
    <t>Uchwała Rady Gminy Goleszów z dnia 24.11.2021 r. Nr 0007.100.2021, Dz. Urz. WSL z 2021 r. poz 7582</t>
  </si>
  <si>
    <t>PLSL0450; PLSL0290</t>
  </si>
  <si>
    <t>Uchwała z dnia 30 grudnia 2020 nr XXV/213/20 Rada Gminy Ornontowice Dziennik Urzędowy Woj. Śląskiego poz.25 z 04.01.2021</t>
  </si>
  <si>
    <t>PLSL6040 Bioblok-Bio 1000</t>
  </si>
  <si>
    <t>Uchwała Nr XXIX/339/20 Rady Miasta PIEKARY ŚLĄSKIE z dnia 17 grudnia 2020 r</t>
  </si>
  <si>
    <t xml:space="preserve">PLSL0262,OŚK Południe, ul. Przyjaźni, 41-948 Piekary Śląskie, </t>
  </si>
  <si>
    <t>Uchwała Nr XXIX/338/20 Rady Miasta PIEKARY ŚLĄSKIE z dnia 17 grudnia 2020 r.</t>
  </si>
  <si>
    <t>PLSL0261, OŚK PÓŁNOC, ul. Śląska 17, 41-940 Piekary Śląskie</t>
  </si>
  <si>
    <t>Kielce, Masłów, Nowiny, Daleszyce</t>
  </si>
  <si>
    <t xml:space="preserve">Dziennik Urzędowy Woj. Świętokrzyskiego; Uchwała Nr XXXVIII/739/2020 Rady Miasta Kielce z dn. 17.12.2020 r. </t>
  </si>
  <si>
    <t>PLSW0010; "Sitkówka"; ul. Przemysłowa 93,26-052 Nowiny</t>
  </si>
  <si>
    <t>Ostrowiec Świętokrzyski, Bodzechów, Ćmielów, Kunów</t>
  </si>
  <si>
    <t>Uchwała Rady Miasta Ostrowca Świętokrzyskiego Nr XXXIX/108/2020 z dnia 27.11.2020 r., Dziennik Urzędowy Woj. Świętokrzyskiego z dnia 02.12.2020., poz 4190</t>
  </si>
  <si>
    <t>Miejska Oczyszczalnia Ścieków w Ostrowcu Świętokrzyskim PLSW0020</t>
  </si>
  <si>
    <t>Starachowice, Wąchock, Mirzec</t>
  </si>
  <si>
    <t>Dz. Urz. Woj. Święt. 2020.4785 z dn. 22.12.2020 "Uchwała Rady Miejskiej w Starachowicach Nr X/9/2020 z 18.12.2020 w sprawie wyznaczenia obszaru, wielkości i granic aglomeracji Starachowice"</t>
  </si>
  <si>
    <t>PLSW0030 Oczyszczalnia Starachowice, ul. Boczna 42 27-200 Starachowice, PLSW0040 Oczyszczalnia Skarżysko-Kamienna, ul. 3 maja 333, 26-100 Skarżysko-Kamienna</t>
  </si>
  <si>
    <t>Skarżysko-Kamienna, Skarżysko Kościelne</t>
  </si>
  <si>
    <t>Uchwała Nr XXXII/263/2020 Rady Miasta Skarżyska-Kamiennej z dnia 21 grudnia 2020 r. w sprawie wyznaczenia obszaru i granic aglomeracji Skarżyska-Kamienna Dz.Urz.Woj,Św. z dnia 12.02.2021 r. Poz. 722 z póz. zm. z dnia 09.02.2021 r. poz. 724</t>
  </si>
  <si>
    <t>PLSW0040 Oczyszczalnia Ścieków ul. 3 Maja 333 26-110 Skarżysko-Kamienna</t>
  </si>
  <si>
    <t>Uchwała Nr XXXI/270/21 Rady Miejskiej w Jędrzejowie z dnia 21 stycznia 2021 r.</t>
  </si>
  <si>
    <t>PLSW0050</t>
  </si>
  <si>
    <t xml:space="preserve">Uchwała nr XXVI/251/2020 Rady Miejskiej w Końskich
z dnia 22 grudnia 2020 r.
w sprawie wyznaczenia obszaru i granic aglomeracji Końskie
Dz.Urz.Woj. Świętokrzyskiego z 4 stycznia 2021, poz.45
</t>
  </si>
  <si>
    <t>Uchwała Nr XXXIV/306/2020 Rady Miejskiej w Staszowie z dnia 10.12.2020 r.</t>
  </si>
  <si>
    <t xml:space="preserve">Oczyszczalnia Staszów, PLSW0071, ul. Kościuszki </t>
  </si>
  <si>
    <t>Uchwała Nr XXVIII/319/2020 Rady Miasta Sandomierza z dnia 29 grudnia 2020 r</t>
  </si>
  <si>
    <t>Zakład Wodociągów i Kanalizacji Oczyszczalnia Ścieków PGKiM w Sandomierzu Sp.z o.o. ul. Przemysłowa 9 27-600 Sandomierz PLSW0080</t>
  </si>
  <si>
    <t>Uchwała nr XXXIV/326/21 Rady Miejskiej w Morawicy z dnia 8 kwietnia 2021 r. w sprawie wyznaczenia obszaru i granic aglomeracji Morawica</t>
  </si>
  <si>
    <t>Brzeziny PLSW0090</t>
  </si>
  <si>
    <t xml:space="preserve">Uchwała nr XXX/345/2020 Rady Miejskiej w Busku Zdroju z dnia 29 grudnia 2020 r. 
Dz. Urz. Woj. 2021.337
</t>
  </si>
  <si>
    <t>PLSW010, Siesławice 194, 28-100 Busko-Zdrój</t>
  </si>
  <si>
    <t>Kazimierza Wielka, Skalbmierz</t>
  </si>
  <si>
    <t>XXXVII/290/2020 z dnia 29.12.2020 Rady Miejskiej w Kazimierzy Wielkiej Dziennik Urzędowy Woj. Świętokrzyskiego z 2021 poz. 95</t>
  </si>
  <si>
    <t>PLSW0110</t>
  </si>
  <si>
    <t>Pińczów, Michałów</t>
  </si>
  <si>
    <t>Uchwała nr XXV/262/2020 Rady Miejskiej w Pińczowie z dnia 29 grudnia 2020 r. DZ.URZ.Woj.2021.125</t>
  </si>
  <si>
    <t>PLSW0120, Pińczów ul. Batalionów Chłopskich 160</t>
  </si>
  <si>
    <t>Uchwała nr XXV/171/20 Rady Miejskiej we Włoszczowie z dnia 11 grudnia 2020, Dziennik Urzędowy Woj. Świętokrzyskiego z dnia 15 grudnia 2020r poz. 4663</t>
  </si>
  <si>
    <t>PLSW0130 oczyszczalnia ul. Wiejska 55 29-100 Włoszczowa</t>
  </si>
  <si>
    <t>Uchwała Nr XXXVI/240/2020 Rady Miejskiej w Połańcu z 16 grudnia 2020r</t>
  </si>
  <si>
    <t>Oczyszczalnia ścieków w Łęgu PLSW0140</t>
  </si>
  <si>
    <t>Sędziszów, Słupia</t>
  </si>
  <si>
    <t>Uchwała nr XXX/259/2020 Rady Miejskiej Sędziszów w sprawie wyznaczenia obszaru i granic aglomeracji 29.12.2020</t>
  </si>
  <si>
    <t>PLSW0150</t>
  </si>
  <si>
    <t xml:space="preserve">Uchwała Nr XXIX/262/2021 </t>
  </si>
  <si>
    <t>PLSW0160; oczyszczalnia Opatów ul. S. Sempołowskiej</t>
  </si>
  <si>
    <t>Uchwała Rady Miejskiej w Suchedniowie Nr 180/XXVI/2020 z dnia 29 grudnia 2020 r. (Dz. Urz. Woj. ŚWIĘT. 2021.97)</t>
  </si>
  <si>
    <t>PLSW0170 Oczyszczalnia ścieków w Suchedniowie ul. Kościelna 21 26-130 Suchedniów</t>
  </si>
  <si>
    <t>Uchwała XXXVIII/232/2020 Rady Miejskiej w Stąporkowie z dnia 29.12.2020 r. w sprawie wyznaczenia obszaru i granic aglomeracji Stąporków, D. Urz. Woj. Św. poz.154 z 2021 r.</t>
  </si>
  <si>
    <t>PLSW0180 Oczyszczalnia Stąporków ul. Odlewnicza 2, 26-220 Staporków</t>
  </si>
  <si>
    <t>Uchwała Rady Gminy Zagnańsk Nr 109/VIII/2020 z dn. 22.12.2020 r. (Dz.U. Woj.Św. z 2020 r. Poz.4820)</t>
  </si>
  <si>
    <t>PLSW0190</t>
  </si>
  <si>
    <t>Uchwała nr XXVI/196/20 Rady Gminy Miedziana Góra z dnia 30 grudnia 2020r</t>
  </si>
  <si>
    <t>PLSW0200Laskowa26-085Kostomłoty Drugieul.Ekologiczna1</t>
  </si>
  <si>
    <t xml:space="preserve">Uchwała nr XXVIII/239/2020 Rady Gminy w Strawczynie z dnia 9 grudnia 2020 r. </t>
  </si>
  <si>
    <t>PLSW0210</t>
  </si>
  <si>
    <t>Uchwała nr XXVIII/265/2020 Rady Gminy Piekoszów z dnia 30 grudnia 2020 r. w sprawie wyznaczenia obszaru i granic aglomeracji Piekoszów (Dz. Urz. Woj. Świętokrzyskiego z 2021 r. poz. 328)</t>
  </si>
  <si>
    <t xml:space="preserve">Oczyszczalnia Piekoszów, PLSW0220, ul. Czarnowska 54A, 26-065 Piekoszów; PLSW0010; Sitkówka; ul. Przemysłowa 93, 26-052 Nowiny
</t>
  </si>
  <si>
    <t>Bieliny, Nowa Słupia</t>
  </si>
  <si>
    <t>Uchwała nr XXVI/198/20 Rady Gminy Bieliny z dnia 30.12.2020 r.</t>
  </si>
  <si>
    <t>PLSW0230</t>
  </si>
  <si>
    <t>Uchwała Nr XXXII/212/2020 Rady Miejskiej w Ożarowie z dnia 30 grudnia 2020 r.</t>
  </si>
  <si>
    <t>PLSW0240 OŻARÓW ul. Partyzantów 13, 27-530 Ożarów</t>
  </si>
  <si>
    <t>Uchwała nr XXVIII/295/2021 Rady Miejskiej w Chmielniku z dnia 1 lutego 2021 r. w sprawie wyznaczenia obszaru i granic aglomeracji Chmielnik</t>
  </si>
  <si>
    <t>PLSW0250; Oczyszczalnia w Chmielniku; 26-020 Chmielnik, ul. Mickiewicza 41</t>
  </si>
  <si>
    <t>Uchwała Nr XIV/97/20 Rady Gminy w BRODACH z dnia 15 grudnia 2020 r. Dz.U. Woj. Św. poz., 4756</t>
  </si>
  <si>
    <t xml:space="preserve">Styków, PLSW0350, Styków ul Starotorze 1 </t>
  </si>
  <si>
    <t>Uchwała Nr XXI/189/20 Rady Miejskiej w Małogoszczu z dnia 30 grudnia 2020 r. w sprawie wyznaczenia obszaru i granic aglomeracji Małogoszcz</t>
  </si>
  <si>
    <t>PLSW0270 Oczyszczalnia ścieków komunalnych w Zakruczu; m. Zakrucze; 28-366 Małogoszcz</t>
  </si>
  <si>
    <t>Uchwała
Nr XXIX/150/2020
Rady Miejskiej 
W RADOSZYCACH
z dnia 30.12.2020 r. 
(Dz. Urz. Woj. Święt.
z dnia 12.01.2021 r.
poz. 270)</t>
  </si>
  <si>
    <t>Radoszyce
PLSW0280
Komunalny Zakład Gospodarczy w Radoszycach, ul. Leśna 26, 26-230 Radoszyce</t>
  </si>
  <si>
    <t>Górno</t>
  </si>
  <si>
    <t>24.11.2020 r. Nr XXV/227/2020 Uchwała Rady Gminy Górno, Dz.U. Woj. Świętokrzyskiego z 8.12.2020 r. Poz.4479</t>
  </si>
  <si>
    <t>Cedzyna PLSW0290 adres Cedzyna, 25-351 Kielce</t>
  </si>
  <si>
    <t>Uchwała nr XXXVI/319/2020 Rady Miejskiej w Daleszycach z dnia 30 grudnia 2020r w sprawie wyznaczenia obszaru granic aglomeracji Daleszyce</t>
  </si>
  <si>
    <t>PLSW0300</t>
  </si>
  <si>
    <t>Uchwała Nr XXIII/231/20 Rady Gminy w Pawłowie z dnia 10 grudnia 2020 r. Dz.U.Woj.Św. 2020.poz.4693</t>
  </si>
  <si>
    <t>OŚ Tarczek PLSW0322</t>
  </si>
  <si>
    <t>Uchwała nr 286/XXXV/20 Rady Miejskiej z dnia 30.12.2020 r. w sprawie wyznaczania granic i obszaru Aglomeracji Chęciny (Dz. U. Woj. Święt. z 2021 r. poz. 242)</t>
  </si>
  <si>
    <t>PSLW0330, Oczyszczalnia Ścieków w Radkowicach</t>
  </si>
  <si>
    <t xml:space="preserve">30.12.2020, XXVI/147/2020, Rady Gminy Łączna, Dziennik Urzędowy Woj. Świętokrzyskiego rok 2021 poz. 131 </t>
  </si>
  <si>
    <t>PLSW0040, PLSW0170</t>
  </si>
  <si>
    <t>Brody Starachowice</t>
  </si>
  <si>
    <t xml:space="preserve">Uchwała Nr XIV/96/20 Rady Gminy w BRODACH z dnia 15 grudnia 2020 r. Dz. Urz. Woj. Św. Poz. 4755 </t>
  </si>
  <si>
    <t>Uchwała nr XXXVI/320/2020 Rady Miejskiej w Daleszycach z dnia 30 grudnia 2020r w sprawie wyznaczenia obszaru granic aglomeracji Marzysz</t>
  </si>
  <si>
    <t>PLSW0360</t>
  </si>
  <si>
    <t>Uchwała nr XXXI/163/20 Rady Miejskiej Oleśnica z dnia 29.XII.2020 r. w sprawie wyznaczenia obszaru i granic aglomeracji Oleśnica</t>
  </si>
  <si>
    <t>PLSW0370, Oleśnica</t>
  </si>
  <si>
    <t>Uchwała Nr XV/69/2020 Rady Miejskiej w Stopnicy z dnia 31.12.2020, Dz. Urz. Woj. Świętokrzyskiego z 15.01.2021 poz. 367</t>
  </si>
  <si>
    <t>PLSW0390, Falęcin Stary, gm. Stopnica</t>
  </si>
  <si>
    <t>Uchwała nr XLI/203/2021 Rady Miejskiej w Koprzywnicy z dnia 23 lipca 2021 r. w sprawie wyznaczenia obszaru i granic aglomeracji Koprzywnica; opublikowana w Dzienniku Urzędowym Woj. Świętokrzyskiego</t>
  </si>
  <si>
    <t>PLSW0400</t>
  </si>
  <si>
    <t>Uchwała Nr XXXVII/297/2020 Rady Miejskiej w BODZENTYNIE z dnia 15 grudnia 2020 r.</t>
  </si>
  <si>
    <t>Uchwała Nr XXI125/2020 Rady Gminy Łoniów z 30.12.2020 r. Dziennik Urzędowy Woj. Świętokrzyskiego z dnia 13.01.2021 r. Poz. 317</t>
  </si>
  <si>
    <t>PLSW042 Oczyszczalnia Świniary Nowe 140, 27-670 Łoniów</t>
  </si>
  <si>
    <t>Uchwała nr XXXII/266/2021 Rady Gminy Sobków z dnia 18 czerwca 2021 r. w sprawie wyznaczenia obszaru i granic Aglomeracji Sobków</t>
  </si>
  <si>
    <t>PLSW043, Oczyszczalnia Sobków, ul. Długa 43B, 28-305 Sobków</t>
  </si>
  <si>
    <t>Uchwała Rady Gminy z dnia 30.12.2020 roku Uchwała Nr XXVIII/264/2020</t>
  </si>
  <si>
    <t>PLSW044N ul. Sandomierska 18 28-210 Bogoria</t>
  </si>
  <si>
    <t>Uchwała Nr XXI/169/20 Rady Gminy w KIJACH z dnia 29 grudnia 2020 r.</t>
  </si>
  <si>
    <t>Uchwała nr XXX/191/2020 Rady Miejskiej w Wiślicy z dnia 30 grudnia 2020 r. w sprawie wyznaczenia obszaru i granic aglomeracji Wiślica</t>
  </si>
  <si>
    <t>PLSW047ON</t>
  </si>
  <si>
    <t>Uchwała nr XLVI.278.2020 Rady Miejskiej w Kunowie z dnia 8 grudnia 2020 r. w sprawie wyznaczenia obszaru, wielkości i granic aglomeracji Kunów, Dz. Urz. Woj. 2020.4657 ogłoszony: 15.12.2020</t>
  </si>
  <si>
    <t>Oczyszczalnia Kunów, PLSW0480N, ul. Łąkowa 10, 27 -415 Kunów</t>
  </si>
  <si>
    <t>Uchwała nr XXXVIII/103/20 Rady Miejskiej w Nowej Słupi z dnia 30.12.2020r Dziennik Urzędowy Woj. Świętokrzyskiego 2021.157</t>
  </si>
  <si>
    <t>PLSW050N Oczyszczalnia Nowa Słupia zlokalizowana w msc. Stara Słupia</t>
  </si>
  <si>
    <t>Uchwała nr XXXVIII/104/20 Rady Miejskiej w Nowej Słupi z dnia 30.12.2020r Dziennik Urzędowy Woj. Świętokrzyskiego 2021.158</t>
  </si>
  <si>
    <t>Uchwała Nr XX/147/21 Rady Gminy Samborzec z dnia 9 marca 2021 r. w sprawie wyznaczenia aglomeracji Samborzec</t>
  </si>
  <si>
    <t>PLSW0510N, Oczyszczalnia ścieków w Samborcu</t>
  </si>
  <si>
    <t>Solec-Zdój</t>
  </si>
  <si>
    <t>Uchwałą Rady Gminy Solec-Zdrój nr XXV/147/2020 z dnia 30.12.2020 r.</t>
  </si>
  <si>
    <t xml:space="preserve">Solec-Zdrój, PLSW0520N, Wełnin 145a 28-131 Solec-Zdrój </t>
  </si>
  <si>
    <t>Uchwała Rady Gminy Zagnańsk Nr 108/VIII/2020 z dn. 22.12.2020 r. (Dz.U. Woj.Św. z 2020 r. Poz.4819)</t>
  </si>
  <si>
    <t>PLSW0540N</t>
  </si>
  <si>
    <t>LII/296/2021 z dnia 24.11.2021 r.</t>
  </si>
  <si>
    <t>Związek Międzygminny Nidzica Zielona 12, 28-500 Kazimierza Wielka, PLSW0560N</t>
  </si>
  <si>
    <t>Solec-Zdrój, Pacanów</t>
  </si>
  <si>
    <t>Uchwałą Rady Gminy Solec-Zdrój nr XXV/148/2020 z dnia 30.12.2020 r.</t>
  </si>
  <si>
    <t xml:space="preserve">Świniary, PLSW0580N, Świniary 28-131 Solec-Zdrój </t>
  </si>
  <si>
    <t>Uchwała nr XXV/185/2021 Rady Gminy w Lipniku z dnia29 marca 2021 r.</t>
  </si>
  <si>
    <t>PLSW0620N</t>
  </si>
  <si>
    <t>Rada Gminy w Łopusznie (Dz. Urz. Woj.2021.386) 30.12.2020</t>
  </si>
  <si>
    <t>PLSW0630N</t>
  </si>
  <si>
    <t xml:space="preserve">Uchwała nr XXX/240/20 Rady Miejskiej w Łagowie z dn. 24.11.2020 r. </t>
  </si>
  <si>
    <t xml:space="preserve">ID_PLSW064ON
oczyszczalnia ścieków w Łagowie 
ul. Iwańska 15a, 26-025 Łagów </t>
  </si>
  <si>
    <t xml:space="preserve">Dz. Urz. Woj. Święt. z 2021 poz. 65 Uchwała Nr 210/XXVIII/2020 Woj. świętokrzyskiego z dnia 29 grudnia 2020 r. </t>
  </si>
  <si>
    <t>COMA-TEC w Mniowie ul. Ekologiczna PLSW0660N</t>
  </si>
  <si>
    <t>Uchwała Nr XXI/159/2020 Rada Gminy w Fałkowie Dziennik Urzędowy Woj. Świętokrzyskiego (2021 r. Poz. 431)</t>
  </si>
  <si>
    <t>Oczyszczalnia Fałków, I_D PLSW0670N, Fałków ul. Witosa</t>
  </si>
  <si>
    <t>Uchwała Nr XXXI/150/20 Rady Gminy w Baćkowicach z dnia 31.12.2020</t>
  </si>
  <si>
    <t>Oczyszczalnia Piskrzyn PLSW0680N,Piskrzyn 45, 27-552 Baćkowice</t>
  </si>
  <si>
    <t>Uchwała nr XXIX/197/2020 Rady Miejskiej w Klimontowie z dnia 30 grudnia 2020 r. w sprawie wyznaczenia aglomeracji Klimontów, Dz. Urz. Woj. 2021.126</t>
  </si>
  <si>
    <t>PLSW0710N</t>
  </si>
  <si>
    <t>Uchwała Nr 243/20 Rady Gminy Krasocin z dnia 29.12.2020 r. Dziennik Urzędowy Woj. Świętokrzyskiego Poz. 222 z 11.01.2021 r.</t>
  </si>
  <si>
    <t>Krasocin, PLSW0730N ul. Ludowców 9</t>
  </si>
  <si>
    <t>Uchwała Nr 244/20 Rady Gminy Krasocin z dnia 29.12.2020 r. Dziennik Urzędowy Woj. Świętokrzyskiego Poz. 223 z 11.01.2021 r.</t>
  </si>
  <si>
    <t xml:space="preserve">Krasocin, PLSW0740N Skorków </t>
  </si>
  <si>
    <t>Uchwała Nr XX/153/2020 Rady Gminy Bliżyn z dnia 30.11.2020 r. Opublikowana w Dzienniku Urzędowym Woj. Świętokrzyskiego z dn. 07.12.2020 r., poz. 4424</t>
  </si>
  <si>
    <t>PLSW0770N, Wojtyniów ul. Podleśna</t>
  </si>
  <si>
    <t>Bieliny, Łagów</t>
  </si>
  <si>
    <t>Uchwała nr XXVI/199/20 Rady Gminy Bieliny z dnia 30.12.2020 r.</t>
  </si>
  <si>
    <t>15.12.2020 r. Nr XXVI/249/2020 Uchwała Rady Gminy Górno, Dz.U. Woj. Świętokrzyskiego z 18.12.2020 r. Poz.4759</t>
  </si>
  <si>
    <t>Sjorzeszyce PLSW5030 adres: Skorzeszyce 26-008 Górno</t>
  </si>
  <si>
    <t>Uchwała nr XXIX/255/2020 Rady Gminy w Strawczynie z dnia 30 grudnia 2020 r.</t>
  </si>
  <si>
    <t>PLSW5050</t>
  </si>
  <si>
    <t>Rada Gminy w Łopusznie (Dz. Urz. z 2021. poz. 385) 30.12.2020</t>
  </si>
  <si>
    <t>Uchwała Rady Gminy Rytwiany nr XVI/77/19 z dnia 16.10.2019r.</t>
  </si>
  <si>
    <t>PLSW0070 "Staszów", ul. Kościuszki, 28-200 Staszów</t>
  </si>
  <si>
    <t>6.12.2019r. Nr XV/129/2019 Uchwała Rady Gminy Górno, Dz.U. Woj. Świętokrzyskiego z dnia 24.12.2019r. Poz.5386</t>
  </si>
  <si>
    <t>Poznań
Czerwonak
Pobiedziska
Swarzędz
Luboń
Mosina
Tarnowo Podgórne
Suchy Las
Dopiewo</t>
  </si>
  <si>
    <t>Uchwała nr XXXV/624/VIII/2020 Rady Miasta Poznania z dnia 29 września 2020 r. w sprawie wyznaczenia aglomeracji Poznań opublikowana w Dzienniku Urzędowym Woj. Wielkopolskiego</t>
  </si>
  <si>
    <t xml:space="preserve">PLWL0011, 
PLWL0012,
PLWL0191,
PLWL0120, 
PLWL0331
</t>
  </si>
  <si>
    <t>Gmina Miasto Ostrów Wielkopolski</t>
  </si>
  <si>
    <t>Gmina Miasto Ostrów Wielkopolski, Gmina Przygodzice, Miasto i Gmina Raszków, Gmina Ostrów Wielkopolski</t>
  </si>
  <si>
    <t>Uchwała XXIX/332/2020 z dnia 22 grudnia 2020 r.</t>
  </si>
  <si>
    <t>PLWL002, Oczyszczalnia Ścieków w Rąbczynie</t>
  </si>
  <si>
    <t>Miasto Kalisz, część gmin: Nowe Skalmierzyce, Opatówek, Godziesze Wielkie, Gołuchów</t>
  </si>
  <si>
    <t>Uchwała Rady Miasta Kalisza nr XXXIV/495/2020 z dnia 29-XII-2020 r., opublikowana w Dzienniku Urzędowym Woj. Wielkopolskiego w dniu 30-XII-2020 r.</t>
  </si>
  <si>
    <t>PLWL0030, Spółka Wodno – Ściekowa „Prosna”; ul. Nowy Świat 2a, 62 – 800 Kalisz; koresp. Kuchary 52, 63 – 322 Gołuchów</t>
  </si>
  <si>
    <t>Piła, Szydłowo</t>
  </si>
  <si>
    <t>30.12.2020 r.,XXXVII/371/20, Rada Miasta Piły, Dz. Urz. Woj. Wlkp. z 14.01.2021 r., poz.511</t>
  </si>
  <si>
    <t>PLWL0040,Gwda,64-920 Piła, ul. Na Leszkowie 4</t>
  </si>
  <si>
    <t>Konin (z wyłączeniem części terenów przy ulicy Janowskiej i Beniowskiej) 
część gminy Krzymów obejmującą ul. Miodową w miejscowości Brzeźno</t>
  </si>
  <si>
    <t>Uchwała nr 454 Rady Miasta Konina z dnia 9.12.2020 r. w sprawie wyznaczenia obszaru i granic aglomeracji Konin (Dz. Urz. Woj. Wlkp. z dnia 14.12.2020 r. poz. 9669).</t>
  </si>
  <si>
    <t>PLWL0051, Konin Prawy Brzeg, Konin ul. Poznańska 49
PLWL0052, Konin Lewy Brzeg, Konin ul. Nadrzeczna 70</t>
  </si>
  <si>
    <t>Leszno, Lipno, Święciechowa</t>
  </si>
  <si>
    <t xml:space="preserve">XXX/408/2020 Rady Miejskiej Leszna z dnia 30 listopada 2020 r. (Dz. Urz. Woj. Wlkp. z dnia 15 grudnia 2020 r, poz. 9756) </t>
  </si>
  <si>
    <t>PLWL0060,OCZYSZCZALNIA ŚCIEKÓW DLA MIASTA LESZNA w Henrykowie, Henrykowo 40, 64 - 115 Święciechowa</t>
  </si>
  <si>
    <t>Miasto Gniezno</t>
  </si>
  <si>
    <t>Miasto Gniezno, Gmina Gniezno, Czerniejewo, Niechanowo</t>
  </si>
  <si>
    <t>Uchwała Nr XXXI/423/2021 Rady Miasta Gniezna z dnia 27 stycznia 2021 r., Dz.U.Woj.Wlkp. z 2021 r., poz. 1021</t>
  </si>
  <si>
    <t>PLWL0070</t>
  </si>
  <si>
    <t>Gmina Miejska Koło</t>
  </si>
  <si>
    <t>Gmina Miejska Koło, Gmina Kościelec</t>
  </si>
  <si>
    <t>Uchwała Nr XXXI/302/2020 Rady Miejskiej Koła z dnia 25 listopada 2020 r. w sprawie wyznaczenia obszaru i granic aglomeracji Koło (Dz. Urz. Woj. Wlkp. z 03.12.2020 r. poz. 9172)</t>
  </si>
  <si>
    <t>PLWL0080 oczyszczalnia ścieków Koło ul. Energetyczna 11 62-600 Koło</t>
  </si>
  <si>
    <t>Śrem, Brodnica, Dolsk, Książ Wielkopolski</t>
  </si>
  <si>
    <t>Uchwała Nr 228/XXIII/2020 Rady Miejskiej w Śremie z dnia 17 grudnia 2020 r. w sprawie wyznaczenia obszaru i granic aglomeracji Śrem (Dz. Urz. Woj. Wielk. Poz. 9939)</t>
  </si>
  <si>
    <t>oczyszczalnia ścieków w Śremie, PLWL0090, dz. o nr ewid. 24/2, obręb Śrem</t>
  </si>
  <si>
    <t>Gmina Miejska Turek</t>
  </si>
  <si>
    <t>Gmina Miejska Turek Gmina Wiejska Turek</t>
  </si>
  <si>
    <t>Uchwała nr XXVIII/213/20 Rady Miejskiej Turku z dnia 17 grudnia 2020 r.</t>
  </si>
  <si>
    <t>Uchwała nr XXXVII/360/2020 Rady Miejskiej w Jarocina z dnia 16 grudnia 2020 roku (Dziennik Urzędowy Woj. Wielkopolskiego z 2020 roku poz. 9897)</t>
  </si>
  <si>
    <t xml:space="preserve">Oczyszczalnia Ścieków w Cielczy; PLWL0110, Cielcza, ul. Gajówka 1, 63-200 Jarocin </t>
  </si>
  <si>
    <t>Mosina</t>
  </si>
  <si>
    <t>Mosina
Puszczykowo</t>
  </si>
  <si>
    <t>Uchwała nr XXXV/273/20 Rady Miejskiej w Mosinie z dn. 29 października 2020 r. w sprawie wyznaczenia aglomeracji Mosina-Puszczykowo opublikowana w Dzienniku Urzędowym Woj. Wielkopolskiego</t>
  </si>
  <si>
    <t>PLWL0120, 
PLWL0331, 
PLWL0011,
PLWL0012</t>
  </si>
  <si>
    <t>Wolsztyn</t>
  </si>
  <si>
    <t>Wolsztyn, Siedlec</t>
  </si>
  <si>
    <t>Uchwała nr XXV/282/2020 Rady Miejskiej w Wolsztynie z dn.25.11.2020 r., w sprawie wyznaczenia obszaru i granicy aglomeracji Wolsztyn-Siedlec</t>
  </si>
  <si>
    <t>Gostyń, Piaski</t>
  </si>
  <si>
    <t>Uchwała nr XXIV/288/21</t>
  </si>
  <si>
    <t>PLWL0140</t>
  </si>
  <si>
    <t>Uchwała nr XXVI/256/2020 Rady Miejskiej w Krotoszynie z dnia 29 grudnia 2020 r. opublikowana w Dzienniku Urzędowym Woj. Wielkopolskiego 13 stycznia 2021 r. poz. 485</t>
  </si>
  <si>
    <t>PLWL0150 zlokalizowana w Krotoszynie przy ul. Słonecznej 35</t>
  </si>
  <si>
    <t>Uchwała nr XIV/147/2020 Rady Miejskiej we Wrześni z dnia 18 maja 2020 r. w sprawie wyznaczenia aglomeracji Września</t>
  </si>
  <si>
    <t>PLWL0160</t>
  </si>
  <si>
    <t>Kępno, Bralin, Baranów</t>
  </si>
  <si>
    <t>Uchwała Rady Miejskiej w Kępnie nr XXV/180/2020</t>
  </si>
  <si>
    <t>PLWL0170</t>
  </si>
  <si>
    <t xml:space="preserve">Uchwała Nr XV/112/2019 Rady Miejskiej Ostrzeszów z dnia 24 października 2019r. </t>
  </si>
  <si>
    <t>PLWL0180 Oczyszczalnia ścieków Spółka Wodna "STRZEGOWA", Rojów ul. Krotoszyńska 4, 63-500 Ostrzeszów</t>
  </si>
  <si>
    <t>Murowana Goślina
Czerwonak
Skoki
Suchy Las</t>
  </si>
  <si>
    <t>Uchwała nr XXV/255/2020 Rady Miejskiej w Murowanej Goślinie z dn. 20 października 2020 r. w sprawie wyznaczenia aglomeracji Murowana Goślina opublikowana w Dzienniku Urzędowym Woj. Wielkopolskiego</t>
  </si>
  <si>
    <t>PLWL0191, 
PLWL0011, 
PLWL0012</t>
  </si>
  <si>
    <t>Gminy Rawicz z dnia 28 października 2020r w sprawie wyznaczenia obszaru i granic aglomeracji</t>
  </si>
  <si>
    <t>Oczyszczalnia ścieków w Rawiczu I-d: PLWL0200, Folwark ul. Półwiejska 20, 63-900 Rawicz</t>
  </si>
  <si>
    <t>Uchwała Rady Gminy Nr XXVIII/411/2020 z dnia 30.11.2020 r., Dz. U. Woj. wielkopolskiego poz. 9215</t>
  </si>
  <si>
    <t>Gminna Oczyszczalnia ścieków Chwałkowo PLWL0210</t>
  </si>
  <si>
    <t>Uchwała Nr XVII/144/2020 Rady Gminy Kaczory z dnia 30 grudnia 2020 r. w sprawie wyznaczenia obszaru i granic aglomeracji Śmiłowo, Dziennik Urzędowy Woj. Wielkopolskiego, Poz. 529 (data publikacji 14.01.2021)</t>
  </si>
  <si>
    <t>Zakładowa Oczyszczalnia Ścieków w Śmiłowie, ul. Przemysłowa 4, 64-810 Kaczory, PLWL0220</t>
  </si>
  <si>
    <t>Miasto Chodzież</t>
  </si>
  <si>
    <t>Miasto Chodzież, Gmina Chodzież</t>
  </si>
  <si>
    <t>Uchwała Nr XXVII/210/2020 Rady Miejskiej w Chodzieży z dnia 30.11.2020 ,Dziennik Urzędowy Woj. Wielkopolskiego z dnia 9 grudnia 2020 ,poz.9489</t>
  </si>
  <si>
    <t>PLWL0230</t>
  </si>
  <si>
    <t>Uchwała nr XXV/347/20 Rady Miejskiej w Obornikach z dnia 25 listopada 2020 r. w sprawie wyznaczenia aglomeracji Oborniki</t>
  </si>
  <si>
    <t xml:space="preserve">PLWL0241, Oborniki, ul. Obrzycka 131; </t>
  </si>
  <si>
    <t>Miasto Wągrowiec</t>
  </si>
  <si>
    <t>Gmina Miejska Wągrowiec, Gmina Wągrowiec</t>
  </si>
  <si>
    <t>Uchwała Nr XXIX/214/2020 Rady Miejskiej w WĄGROWCU
z dnia 15 grudnia 2020 r.</t>
  </si>
  <si>
    <t>Oczyszczalnia Ścieków w Wągrowcu, ul. Skocka 55, PLWL0250</t>
  </si>
  <si>
    <t>Miasto Złotów Gmina Złotów</t>
  </si>
  <si>
    <t>Uchwała Nr XXIV.201.2020 Rady Miejskiej w Złotowie z dnia 16 grudnia 2020 r. opublikowana w Dzienniku Urzędowym Woj. Wielkopolskiego z 2020 r., poz. 9913</t>
  </si>
  <si>
    <t>PLWL0260</t>
  </si>
  <si>
    <t>Gmina miejska Kościan, Gmina wiejska Kościan.</t>
  </si>
  <si>
    <t xml:space="preserve">Uchwała Nr XIX/239/20 Rady Miejskiej Kościana z dnia 3 grudnia 2020 r. w sprawie wyznaczenia obszaru i granic aglomeracji Kościan </t>
  </si>
  <si>
    <t>PLML0270 Oczyszczalnia Ścieków w Kościanie ul. Kanałowa 1, 64-000 Kościan, Racot, PLWL202ON, Racot ul. Kościańska 2B, 64-000 Kościan, Stare Oborzyska PLWL201 ON ul. Konwaliowa, 64-000 Kościan</t>
  </si>
  <si>
    <t>Uchwała Nr XXIX/359/2020 Rady Miejskiej w NOWYM TOMYŚLU z dnia 29 grudnia 2020 r. w sprawie wyznaczenia obszaru i granic aglomeracji Nowy Tomyśl</t>
  </si>
  <si>
    <t>PWL0280</t>
  </si>
  <si>
    <t>Uchwała nr XXII/199/2020 Rady Miejskiej Międzychodu z dnia 30 marca 2020 w sprawie wyznaczenia aglomeracji Międzychód</t>
  </si>
  <si>
    <t>OŚ Międzychód, PLWL0290,ul. Muchocińska 7, 64-400 Międzychód</t>
  </si>
  <si>
    <t>Uchwała Nr XXV/262/2020
Rady Miasta I Gminy SZAMOTUŁY
z dnia 30 grudnia 2020 r.</t>
  </si>
  <si>
    <t xml:space="preserve">
Uchwała nr XXVII/248/2020 Rady Miejskiej w Pleszewie z dnia 17.12.2020 r. w sprawie wyznaczenia obszaru i granic aglomeracji Pleszew
</t>
  </si>
  <si>
    <t>PLWL0310 Zielona Łąka 14a</t>
  </si>
  <si>
    <t>Uchwała Nr XXVI/214/2020 Rady Miejskiej w Grodzisku Wielkopolskim z dnia 17 grudnia 2020 r.</t>
  </si>
  <si>
    <t>Oczyszczalnia Grodzisk Wlkp. PLWL0320 ul. Kościańska 32, Grodzisk Wlkp.</t>
  </si>
  <si>
    <t>Kórnik
Mosina
Poznań</t>
  </si>
  <si>
    <t>Uchwała nr XXIV/309/2020 Rady Miasta i Gminy Kórnik z dnia 30 września 2020 r. w sprawie wyznaczenia obszaru i granic aglomeracji Kórnik opublikowana w Dzienniku Urzędowym Woj. Wielkopolskiego</t>
  </si>
  <si>
    <t>PLWL0331, 
PLWL0120, 
PLWL0011,
PLWL0012</t>
  </si>
  <si>
    <t xml:space="preserve"> Śmigiel</t>
  </si>
  <si>
    <t>Gmina Śmigiel, Gmina Wiejska Kościan</t>
  </si>
  <si>
    <t>Uchwała Nr XXVII/253/2020 Rady Miejskiej Śmigla z dnia 22 grudnia 2020 r. (Dziennik Urzędowy Woj. Wielkopolskiego z 2020 r. poz. 10293, data ogłoszenia 31.12.2020 r.)</t>
  </si>
  <si>
    <t>Oczyszczalnia Ścieków w Koszanowie, PLWL0340, Koszanowo, ul. Przemysłowa 10, 64-030 Śmigiel, dz. o nr geod. 157/1</t>
  </si>
  <si>
    <t xml:space="preserve">Nr XXXII/309/20 17.12.2020 r. Dziennik Urzędowy Woj. Wielkopolskiego z 17.12.2020 r. poz. 9912 </t>
  </si>
  <si>
    <t>Oczyszczalnia Osiniec PLWL0350 Trzcianka, ul. Wspólna</t>
  </si>
  <si>
    <t>Tak</t>
  </si>
  <si>
    <t>Oczyszczalnia ścieków w Kuślinie ul. Boczna 1</t>
  </si>
  <si>
    <t>Uchwała nr XXIV/219/2020 Rady Miejskiej Borku Wlkp. z dnia 16 grudnia 2020 r.
(Dz. Urz. Woj. Wielkopolskiego z 2020 r., poz. 9903)</t>
  </si>
  <si>
    <t xml:space="preserve">PLWL0370
Borecki Zakład Wodociągów i Kanalizacji Sp. z o.o.
Karolew 8, 63-810 Borek Wlkp.
</t>
  </si>
  <si>
    <t>Uchwała Nr XXVII/256/2020 Rady Miasta I Gminy WRONKI z dnia 30 grudnia 2020 r. w sprawie wyznaczenia obszaru i granic aglomeracji Wronki. Dz. Urz. Woj. wielkopolskiego 2021.481</t>
  </si>
  <si>
    <t>ID: PLWL0381
Oczyszczalnia ścieków "Borek" 
ul. Prasłowiańska 9
64-510 Wronki</t>
  </si>
  <si>
    <t>XXXV/251/2020 z dnia 30.12.2020 r. Rada Miejska Trzemeszna, Dziennik Urzędowy Woj. Wielkopolskiego 2021.491</t>
  </si>
  <si>
    <t>Trzemeszno PLWL039, ul. Szkolna (bez numeru), 62 -240 Trzemeszno</t>
  </si>
  <si>
    <t>Komorniki, Luboń, Stęszew</t>
  </si>
  <si>
    <t xml:space="preserve">Uchwała nr XXXI/285/2020 Rady Gminy Komorniki z dnia 17.12.2020; Dz. U. Woj.Wlkp. z 29.12.2020 poz. 10181 </t>
  </si>
  <si>
    <t>Lewobrzeżna Oczyszczalnia Ścieków w Poznaniu PLWL 0012</t>
  </si>
  <si>
    <t>Uchwała Nr XXVII/207/2020 Rady Miasta Czarnków z dnia 29.12.2020 r. Dz. Urz. Woj. Wlkp. z 05.01.2021 r. poz. 139</t>
  </si>
  <si>
    <t>Miejska PLWL0410, ul. Nowa, 64-700 Czarnków</t>
  </si>
  <si>
    <t>Gmina Miejska Słupca</t>
  </si>
  <si>
    <t>Dziennik Urzędowy Woj. wielkopolskiego z dn. 20 grudnia 2019 r. poz 11127/Uchwała Nr XI/105/19 Rady Miasta Słupca z dnia 19 grudnia 2019 r.</t>
  </si>
  <si>
    <t>Oczyszczalnia ścieków w Cieninie Zabornym (gmina Słupca)</t>
  </si>
  <si>
    <t>Nr 178/20 z dnia 30.09.2020 Dz.Urz. Woj. Wlkp. poz. 7848 z dnia 15.10.2020</t>
  </si>
  <si>
    <t>PLWL043 Gminna Oczyszczalnia Ścieków w Opatówku ul. Pakowa 16</t>
  </si>
  <si>
    <t>Uchwała nr XXV/206/20 Rady Miejskiej Pniewy z dnia 17 grudnia 2020 r. w sprawie wyznaczenia aglomeracji Pniewy</t>
  </si>
  <si>
    <t>PLWL044 Oczyszczalnia ścieków Pniewy, ul. Strzelecka 18L, 62-045 Pniewy</t>
  </si>
  <si>
    <t>Uchwała nr XXIX/238/2021 Rady Miejskiej w Krobi z dnia 29 stycznia 2021</t>
  </si>
  <si>
    <t>Uchwała Nr XXII/170/2020 Rady Miejskiej w Witkowie z dnia 24.09.2020 r.</t>
  </si>
  <si>
    <t>PLWL0460, Małachowo Wierzbiczany</t>
  </si>
  <si>
    <t>Uchwała z dnia 14.12.2020r, XXVII/232/2020, poz. 9680, Dziennik Urzędowy Woj. Wielkopolskiego</t>
  </si>
  <si>
    <t>Oczyszczalnia Ścieków w Skałowie, PLWL0470, 62-025 Kostrzyn, SKAŁOWO, ul. Warzywna 25</t>
  </si>
  <si>
    <t>XXXIV/561/2020</t>
  </si>
  <si>
    <t>PLWL0480</t>
  </si>
  <si>
    <t>Uchwała Nr XXXIV/239/2020 Rady Miejskiej w Kłodawie z dnia 29 grudnia 2020 r. w sprawie wyznaczenia obszaru i granic aglomeracji Kłodawa. Dziennik Urzędowy Woj. Wielkopolskiego – 12 stycznia 2021 r.poz.395</t>
  </si>
  <si>
    <t>PLWL0500</t>
  </si>
  <si>
    <t>Uchwała Rady Miejskiej Zbąszynia XX/234/2020 z dnia 30 listopada 2020 r.</t>
  </si>
  <si>
    <t>PLWL0510</t>
  </si>
  <si>
    <t>25.06.2020 r., XIX/168/20, Rada Gminy i Miasta Odolanów, Dziennik Urzędowy Woj. Wielkopolskiego, http://eDziennik.poznan.uw.gov.pl/legalact/2020/5710/</t>
  </si>
  <si>
    <t>PLWL0520, 63-430 Raczyce, ul. Odolanowska 17</t>
  </si>
  <si>
    <t>Uchwała Rady Miejskiej w Wieleniu Nr 253/XIX/2020 z 21.12.2020 w sprawie wyznaczenia obszaru i granic aglomeracji Wieleń, Dziennik Urzędowy Woj. Wielopolskiego poz. 10063 z 23.12.2020</t>
  </si>
  <si>
    <t>PLWL0530</t>
  </si>
  <si>
    <t>Uchwała nr XXIX/177/2020 Rady Miejskiej w Opalenicy z dnia 23.09.2020 r. w sprawie wyznaczenia obszaru i granic aglomeracji Opalenica (Dz.Urz. z 2020 r. poz. 7537), Obwieszczenie Wojewody Wielkopolskiego z dnia 19.11.2020 r. o sprostowaniu błędu (Dz.Urz. z 2020 r. poz. 8799)</t>
  </si>
  <si>
    <t>PLWL0540</t>
  </si>
  <si>
    <t>Czempiń, Brodnica</t>
  </si>
  <si>
    <t>Uchwała XXIX/263/20</t>
  </si>
  <si>
    <t>Oczyszczalnia ścieków Czempiń Piechanin 62, 64-020 Czempiń, PLWL0550</t>
  </si>
  <si>
    <t>Uchwała nr XVII/180/2020 Rady Gminy Strzałkowo z dnia 26 listopada 2020 r. (Dz. Urz. Woj. Wielkopolskiego z 2020 r. poz. 9214)</t>
  </si>
  <si>
    <t>PLWL0560, Strzałkowo ul. Pułaskiego, 62-420 Strzałkowo, dz. nr 88, obręb Strzałkowo</t>
  </si>
  <si>
    <t>30-12-2020 r., nr XIX/124/2020 Rady Miejskiej w Ujściu, http://eDziennik.poznan.uw.gov.pl/legalact/2021/325/</t>
  </si>
  <si>
    <t xml:space="preserve">ELMECH, Ujście, PLWL0570 </t>
  </si>
  <si>
    <t>Zduny, Cieszków</t>
  </si>
  <si>
    <t>Uchwała nr XXVII.189.2020 Rady Miejskiej w Zdunach z dnia 30 grudnia 2020 r. (Dz. Urz. Woj. Wielkop. z 2021 r. poz. 121)</t>
  </si>
  <si>
    <t>PLWI0580, Oczyszczalnia ścieków w Zdunach ul. Przemysłowa 1, 63-760 Zduny</t>
  </si>
  <si>
    <t>Uchwała nr XLII/410/2021 Rady Miejskiej w Rogoźnie Dz. Urz. Woj. Wielkopolskiego z dnia 27 stycznia 2021 r. poz. 824</t>
  </si>
  <si>
    <t>PLWL0590 Rogoźno, ul. Fabryczna 7</t>
  </si>
  <si>
    <t>XXII/160/20 z 25 września 2020 r. Rady Miejskiej w Bojanowie (Dz.U.Woj. Wlkp. Poz.7433)</t>
  </si>
  <si>
    <t>PLWL0600</t>
  </si>
  <si>
    <t>Uchwała Nr XXXII/287/2021 Rady Miejskiej w Wyrzysku z dnia 19 stycznia 2021 r. w sprawie wyznaczenia obszaru i granic aglomeracji Wyrzysk, (Dz. Urz. Woj.Wielk z 2021 r. poz. 867) -z dnia 28 stycznia 2021 r.</t>
  </si>
  <si>
    <t>PLWL0610</t>
  </si>
  <si>
    <t>Uchwała Nr XXIV/217/2020 Rady Miasta i Gminy Buk z dnia 27 listopada 2020 r. w sprawie wyznaczenia aglomeracji Buk</t>
  </si>
  <si>
    <t>XXXIII/289/20</t>
  </si>
  <si>
    <t>30.11.2020 r. XXII/135/20, Uchwała Rady Miejskiej w Miejskiej Górce w sprawie wyznaczenia aglomeracji Miejska Górka, Dziennik Urzędowy Woj. Wielkopolskiego poz. 9468</t>
  </si>
  <si>
    <t>PLWL1931MJ Pakosław, ul. Leśna 42; PLWL0640 Karolinki, ul. Rolnicza 37</t>
  </si>
  <si>
    <t>Uchwała Nr XXV/179/2020
Rady Miejskiej w SIERAKOWIE
z dnia 26 listopada 2020 r. (Wielk. z 2020 r. poz. 9291.)</t>
  </si>
  <si>
    <t>PLWL0655, Miejska oczyszczalnia ścieków w Sierakowie, ul. Okręg Międzychodzki 1A, 64-410 Sieraków</t>
  </si>
  <si>
    <t>Uchwała nr XXII/148/20 Rady Miejskiej w Kobylinie z dnia 22 grudnia 2020 r.</t>
  </si>
  <si>
    <t>PLWL0660, DŁGOŁĘKA, obręb Rzemiechów nr 84, 63-740 Kobylin</t>
  </si>
  <si>
    <t>XII/96/2019</t>
  </si>
  <si>
    <t>PLWL0674N</t>
  </si>
  <si>
    <t>22.12.2020, Uchwała nr XXII.167.2020 Rady Miejskiej Gminy Osieczna, Dz. U. Woj. Wlkp. z 2020, poz. 10242</t>
  </si>
  <si>
    <t>PLWL0680, Oczyszczalnia Osieczna, ul. Polna, 64-113 Osieczna</t>
  </si>
  <si>
    <t>Uchwała nr 276/2020 Rady Miejskiej w Jastrowiu z dnia 29.12.2020 r. w sprawie wyznaczenia granic i obszaru aglomeracji Jastrowie), opublikowana w Dzienniku Urzędowym Woj. Wielkopolskiego z 2020 r. Poz. 10300 z dnia 31 grudnia 2020 r.</t>
  </si>
  <si>
    <t>Oczyszczalnia Ścieków w Jastrowiu, ul. Grunwaldzka, PLWL0690</t>
  </si>
  <si>
    <t>14.12.2020 r., Nr XXIX/187/2020, Rada Miasta i Gminy Wysoka, Dziennik Urzędowy Woj. Wielkopolskiego z 2020 r., poz.9851</t>
  </si>
  <si>
    <t>PLWL0700</t>
  </si>
  <si>
    <t>Uchwała nr 279/XXIX/21
Rady Miejskiej Gminy Ślesin
z dnia 29 stycznia 2021 r.
w sprawie wyznaczenia
obszaru i granic aglomeracji
 Ślesin</t>
  </si>
  <si>
    <t>PLWL0710</t>
  </si>
  <si>
    <t>Uchwała Nr XX/190/2020 Rady Miejskiej Gminy Dobrzyca z dnia 29 grudnia 2020 r.</t>
  </si>
  <si>
    <t>PLWL0720 OCZYSZCZALNIA ścieków w DOBRZYCY</t>
  </si>
  <si>
    <t>Uchwała nr XXIII/175/2020 Rady Gminy Pępowo z dnia 29 grudnia 2020 r.</t>
  </si>
  <si>
    <t>Golina</t>
  </si>
  <si>
    <t>Uchwała nr XXII/119/2020</t>
  </si>
  <si>
    <t>PLWL0760</t>
  </si>
  <si>
    <t>Uchwała Nr XX/171/2020 Rady Miejskiej w PONIECU z dnia 2 grudnia 2020 r</t>
  </si>
  <si>
    <t>PLWL0770</t>
  </si>
  <si>
    <t xml:space="preserve">Uchwała Nr XXIX/214/20 Rady Miejskiej w Miłosławiu z dnia 27 listopada 2020 r. w sprawie wyznaczenia obszaru i granic </t>
  </si>
  <si>
    <t>PLWL 0780</t>
  </si>
  <si>
    <t>Uchwała Nr XLVII/398/2021 Rady Gminy ROKIETNICA z dnia 21 grudnia 2021 r. w sprawie zmiany obszaru i granic aglomeracji Rokietnica</t>
  </si>
  <si>
    <t>PLWL0790 
Oczyszczalnia Bytkowo, ul. Topolowa 6 Bytkowo</t>
  </si>
  <si>
    <t>Uchwała Rady Miejskiej Gminy Stęszew nr XXXI/236/2021 z dnia 18 lutego 2021 r.</t>
  </si>
  <si>
    <t>Oczyszczalnia ścieków w Witoblu ul. Długa, PLWL0810</t>
  </si>
  <si>
    <t>Uchwała nr XXXI/194/2020 Rady Gminy Koźminek z dnia 3.12.2020 r. w sprawie wyznaczenia obszaru i granic aglomeracji Koźminek, Dziennik Woj. Wlkp. Poz. 9804</t>
  </si>
  <si>
    <t>PLWL0820</t>
  </si>
  <si>
    <t>Żerków</t>
  </si>
  <si>
    <t>Uchwała Nr XXIII/151/2020 Rady Miejskiej ŻERKOWA z 24 listopada 2020 r. Dziennik Urzędowy Woj. Wielkopolskiego rok 2020 poz. 9146</t>
  </si>
  <si>
    <t>PLWL188NO</t>
  </si>
  <si>
    <t>Uchwała Nr XXV/215/20 Rady Miejskiej w ŁOBŻENICY z dnia 27 LISTOPADA 2020 r. (Dziennik Urzędowy Woj. WIELKOPOLSKIEGO 200.9701 z dnia 2020.12.14)</t>
  </si>
  <si>
    <t>PLWL0840</t>
  </si>
  <si>
    <t>Uchwała nr XXIX/194/2021</t>
  </si>
  <si>
    <t>PLWL0850 Nowy Sielec dz.ew. 276</t>
  </si>
  <si>
    <t>Margonin, Chodzież, Gołańcz</t>
  </si>
  <si>
    <t>Uchwała Nr XXII/225/2020 Rady Miasta I Gminy MARGONIN z dnia 21 grudnia 2020 r. w sprawie wyznaczenia obszaru i granic aglomeracji Margonin (Dz. Urz. Woj. Wlkp. z 2020 roku, poz. 10174 z dnia 29 grudnia 2020 roku)</t>
  </si>
  <si>
    <t>PLWL0860 Oczyszczalnia ścieków w Margoninie, ul. Zielona 1, 64-830 Margonin</t>
  </si>
  <si>
    <t>Uchwała nr XXIV/136/2021 z dnia 20 stycznia 2021 r. w sprawie w sprawie wyznaczenia obszaru i granic aglomeracji Wielichowo, Dziennik Urzędowy Woj. Wielkopolskiego poz. 1077</t>
  </si>
  <si>
    <t>PLWL0870 Wielichowo</t>
  </si>
  <si>
    <t>Uchwała nr XX/188/2020 Rady Gminy Gołuchów z dnia 25 listopada 2020</t>
  </si>
  <si>
    <t>PLWO88, Gminna Oczyszczalnia Ścieków w Gołuchowie ul. Biberona 8, 63-322 Gołuchów</t>
  </si>
  <si>
    <t>Uchwała nr XXV.171.2020 Rady Miejskiej w Koźminie Wielkopolskim z dnia 29 grudnia 2020 r.</t>
  </si>
  <si>
    <t>PLWL0890 Oczyszczalnia ścieków w Koźminie Wielkopolskim, ul. Południowa</t>
  </si>
  <si>
    <t>Uchwała nr XXVII/164/2020 Rady Miejskiej w Lwówku z dnia 29 grudnia 2020 r.</t>
  </si>
  <si>
    <t xml:space="preserve">Uchwała Nr XXIV/242/2020 Rady Miejskiej w Krzyżu Wielkopolskim z dnia 22 grudnia 2020 r.(Dz.Urz Woj.Wlkp. z dnia 30 grudnia 2020 r. poz. 10232) </t>
  </si>
  <si>
    <t>ŁOKACZ WIELKI 1A, 64-761 KRZYŻ WIELKOPOLSKI ID:PLWL0910</t>
  </si>
  <si>
    <t>Uchwała Nr XXVII/186/2021 r. w sprawie wyznaczenia obszaru i granic aglomeracji Stawiszyn</t>
  </si>
  <si>
    <t>PLWL0920, Mechaniczno-biologiczna oczyszczalnia ścieków w Długiej Wsi Drugie, Długa Wieś Druga 23 C, 62-820 Stawiszyn</t>
  </si>
  <si>
    <t xml:space="preserve">Rakoniewice </t>
  </si>
  <si>
    <t xml:space="preserve">Uchwała nr XII/94/2019 Rady Miejskiej Rakoniewic z dnia 20.12.2019 opublikowana w Dz. U. Woj. Wlkp. w dniu 24.12.2019 poz. 11295 </t>
  </si>
  <si>
    <t>Uchwała nr XX/150/2020 Rady Gminy Granowo</t>
  </si>
  <si>
    <t>Granowo PLWL0940</t>
  </si>
  <si>
    <t>Uchwała Nr XX/153/2020 z dnia 17.12.2020 r.</t>
  </si>
  <si>
    <t>PLWL0950 Oczyszczalnia Ścieków Pogorzela ul. Wiosny Ludów 17 63-860 Pogorzela</t>
  </si>
  <si>
    <t>Babiak</t>
  </si>
  <si>
    <t>Uchwała Nr XIX/233/20 Rady Gminy Babiak z dnia 6 listopada 2020 r., Dziennik Urzędowy Woj. Wielkopolskiego poz.8912 z dnia 25 listopada 2020 r.</t>
  </si>
  <si>
    <t>PLWL0960</t>
  </si>
  <si>
    <t>Uchwała nr XXVII/175/2020 Rady Miejskiej w Książu Wlkp. z dnia 30 grudnia 2020 r. Opublikowana w Dzienniku Urzędowym Woj. Wielkopolskiego</t>
  </si>
  <si>
    <t>PLWL0970</t>
  </si>
  <si>
    <t>Uchwała Nr XXXII/214/2020 Rady Gminy STARE MIASTO z dnia 30 grudnia 2020 r. w sprawie wyznaczenia obszaru i granic aglomeracji Stare Miasto</t>
  </si>
  <si>
    <t>Uchwała Nr XVI/136/2020 Rady Gminy Kaczory z dnia 10 listopada 2020 r. w sprawie wyznaczenia obszaru i granic aglomeracji Kaczory, Dziennik Urzędowy Woj. Wielkopolskiego, Poz. 8985 (data publikacji 30.11.2020)</t>
  </si>
  <si>
    <t>PLWL0570 PAWEŁ KOSTRZEWA PRZEDSIĘBIORSTWO USŁUGOWO-PRODUKCYJNE „ELMECH” 64-850 UJŚCIE, ul. WIERZBOWA 7</t>
  </si>
  <si>
    <t>Uchwała nr XXIII/204/20 Rady Gminy Lubasz z dnia 17 grudnia 2020 r. w sprawie wyznaczenia obszaru i granic aglomeracji Lubasz, Dziennik Urzędowy Woj. Wielkopolskiego z dnia 23.12.2020 r., poz. 10033</t>
  </si>
  <si>
    <t>oczyszczalnia ścieków w Stajkowie, nr I_d: PLWL1010, Stajkowo, 64 - 720 Lubasz,</t>
  </si>
  <si>
    <t>Miłosław, Krzykosy</t>
  </si>
  <si>
    <t xml:space="preserve">Uchwała Nr XXIX/215/20 Rady Miejskiej w Miłosławiu z dnia 27 listopada 2020r </t>
  </si>
  <si>
    <t>PLWL1020</t>
  </si>
  <si>
    <t>Uchwała Rady Gminy Przemęt z 23 luty 2021 nr 238/2021 publ. Dz. Urz. Woj. Wielkopolskiego z 26.02.2021 poz.1696</t>
  </si>
  <si>
    <t>28.09.2020 r. XX/169/2020 Rady Gminy Kaźmierz Dz. Urz. Woj.Wielk. 2020 poz. 7457</t>
  </si>
  <si>
    <t>PLWL1400</t>
  </si>
  <si>
    <t>Uchwała nr XXXIX/363/2021 Rady Gminy Ostrowite z dn. 29.06.2021 r.</t>
  </si>
  <si>
    <t>PLWL1050 Gostuń, nr ewid. działki 46/1</t>
  </si>
  <si>
    <t>XXVIII/205/2021 z dnia 28 stycznia 2021 r. (Dz. Urz. Woj. Wlkp. 2021.1292)</t>
  </si>
  <si>
    <t>PLWI1070</t>
  </si>
  <si>
    <t>Uchwała nr XXIV/230/20 Rady Miasta i Gminy Gołańcz z dnia 22 grudnia 2020 r. w sprawie wyznaczenia obszaru i granic</t>
  </si>
  <si>
    <t>XIX/167/2020 29.12.2020RadaMiejskaw Pyzdrach</t>
  </si>
  <si>
    <t>Tarnowa</t>
  </si>
  <si>
    <t>Białośliwie</t>
  </si>
  <si>
    <t xml:space="preserve">29 grudnia 2020 r. Uchwała Nr XXII.144.2020 Rada Gminy Białośliwie Dz.Urz. Woj. Wielkopol. 2021 poz. 425 z dnia 12.01.2021 r. </t>
  </si>
  <si>
    <t>PLWL1110</t>
  </si>
  <si>
    <t>Uchwała Nr XXVIII/248/2021 Rady Miejskiej Gminy NEKLA z dnia 1 czerwca 2021 r. w sprawie wyznaczenia obszaru i granic aglomeracji Nekla</t>
  </si>
  <si>
    <t>PLWZ1120</t>
  </si>
  <si>
    <t>Uchwała Rady Gminy Ryczywół nr XXII/186/2020 z dnia 4 grudnia 2020 r. w sprawie wyznaczenia granic i obszarów aglomeracji Gminy Ryczywół</t>
  </si>
  <si>
    <t>PLWL1130</t>
  </si>
  <si>
    <t>9 grudnia 2020 r., XXIV/160/2020, Rada Gminy Drawsko, w sprawie wyznaczenia obszaru i granic aglomeracji Drawsko, Dz. U. Woj. Wlkp. 2020 poz. 9808</t>
  </si>
  <si>
    <t>PLWL1140, Oczyszczalnia Ścieków w Drawskim Młynie, dz. nr 744/8, 744/33</t>
  </si>
  <si>
    <t>Uchwała Nr XXIII.224.2020 Rady Gminy Wilczyn z dnia 15.12.2020 r. (Dz. Urz. Woj. Wlkp. z 2020. poz. 9911)</t>
  </si>
  <si>
    <t>Uchwała nr XXIII/189/2020 Rady Gminy Kwilcz z dnia 15 grudnia 2020 r. w sprawie wyznaczenia obszaru i granic aglomeracji Kwilcz. Dz. Urz. Woj. Wlkp. z 2020 r. poz. 9896</t>
  </si>
  <si>
    <t>PLWL1160 Oczyszczalnia zlokalizowana w miejscowości Kwilcz (działka ewidencyjna nr 72/16, obręb L 008 Kwilcz)</t>
  </si>
  <si>
    <t>Uchwała Nr XVI/175/20 Rady Miejskiej w SZAMOCINIE z dnia 18 grudnia 2020 r. w sprawie wyznaczenia obszaru i granic aglomeracji Szamocin (Dz.U.Woj. WLKP. z 2020 r. poz.10052)</t>
  </si>
  <si>
    <t>Szamocin, PLWL1180, ul. Topolowa 20, 64-820 Szamocin</t>
  </si>
  <si>
    <t>Uchwała Rady Gminy Kotlin z dnia 30 grudnia 2020 r. Nr XXVII/153/2020</t>
  </si>
  <si>
    <t>PLWI 1190, Gminna Oczyszczalnia Ścieków Wyszki</t>
  </si>
  <si>
    <t>Uchwała Nr XXXIV/279/2020 z dnia 15 grudnia 2020 r.</t>
  </si>
  <si>
    <t>Oczyszczalnia ścieków w Kleczewie. ul. Łąkowa, 62-540 Kleczew, PLWL1200</t>
  </si>
  <si>
    <t>Uchwała XLV/192/20 Rady Gminy Orchowo z dnia 29.12.2020r w sprawie wyznaczenia aglomeracji Orchowo. Dziennik Urzędowy Woj. Wielkopolskiego 2021 pozycja 427 z dnia 12 stycznia 2021</t>
  </si>
  <si>
    <t>PLWL1220</t>
  </si>
  <si>
    <t>Uchwała Nr XXXIV/222/2020 Rady Miejskiej w OKONKU z dnia 28 grudnia 2020 r.w sprawie WYZNACZENIA GRANIC I OBSZARU AGLOMERACJI OKONEK, DZ.URZ. Woj. WLKP. 2020.10250</t>
  </si>
  <si>
    <t>PLWL1230, ul. Niepodległości 77A, 64-965 Okonek</t>
  </si>
  <si>
    <t xml:space="preserve">Uchwała nr 0007.64.2019 Rady Miejskiej w Tuliszkowie z dnia 30.10.2019 r. w sprawie wyznaczenia obszaru i granic aglomeracji Tuliszków </t>
  </si>
  <si>
    <t>OCZYSZCZALNIA ŚCIEKÓW w TULISZKOWIE, PLWL 1240 ul. GROMADZKA 1, 62-740 TULISZKÓW</t>
  </si>
  <si>
    <t>Uchwała Rady Gminy XX/215/2020 z dnia 29.12.2020 r.</t>
  </si>
  <si>
    <t>Uchwała nr XXVI/177/20 Rady Gminy Damasławek z dnia 3 grudnia 2020 roku, miejsce ogłoszenia Dziennik Urzędowy Woj. Wielkopolskiego z 2020 r. poz. 9629 z dnia 11.12.2020 r.</t>
  </si>
  <si>
    <t>PLWL1260, Gminna Oczyszczalnia Ścieków ul. Rolna 2, 62-110 Damasławek</t>
  </si>
  <si>
    <t>Uchwała nr XXXIX/307/2021 Rady Miejskiej Zagórowa z dnia 10 listopada 2021 r. w sprawie zmiany uchwały nr XXIV/195/2020 Rady Miejskiej Zagórowa z dnia 4 grudnia</t>
  </si>
  <si>
    <t>PLWL127 - Zakład Gospodarki Komunalnej i Usług Wodnych sp. z. o.o. w Zagórowie</t>
  </si>
  <si>
    <t>Kobyla góra</t>
  </si>
  <si>
    <t>Uchwała Nr XXI/160/20 Rady Gminy KOBYLA GÓRA z dnia 13 maja 2020 r.</t>
  </si>
  <si>
    <t xml:space="preserve">PLWL1280, Przedsiębiorstwo Komunalne w Ligocie sp. z o.o. Gminy Kobyla Góra, Ligota nr 59A 63-507 Kobyla Góra, </t>
  </si>
  <si>
    <t>Uchwała XXIV/183/2020 Rady Gminy Trzcinica ws wyznaczenia obszaru i granic aglomeracji Trzcinica, publikacja: Dz.U poz. 9623 z dnia 11.12.2020 r.</t>
  </si>
  <si>
    <t>PLWL1290 Laski, 63-620 Trzcinica</t>
  </si>
  <si>
    <t>Grabów nad Prosną</t>
  </si>
  <si>
    <t>Dziennik Urzędowy Woj. Wielkopolskiego -Poz. 8857</t>
  </si>
  <si>
    <t>Grabów nad Prosną I_d PLWL130 - Grabów Wójtostwo</t>
  </si>
  <si>
    <t>Uchwała Rady Miejskiej Gminy Chocz nr XXX/179/2020 z dnia 16.11.2020 r. (Dz.U. W.W. z 2020 r. poz. 9673</t>
  </si>
  <si>
    <t xml:space="preserve">PLWL1310
 ul. Pleszewska 41A, 63-313 Chocz </t>
  </si>
  <si>
    <t>Kołaczkowo</t>
  </si>
  <si>
    <t>Uchwała Nr XXII/156/2020 z dnia 9.11.2020 r. w sprawie wyznaczenia obszaru i granic aglomeracji Kołaczkowo (Dz. Urz. Woj. Wlkp. Poz. 8843)</t>
  </si>
  <si>
    <t>PLWL1320</t>
  </si>
  <si>
    <t>Uchwała Rady Gminy nr V/63/19 z dnia 25.02.2019; Dziennik Urzędowy Woj. WIELKOPOLSKIEGO Poznań, dnia 1 marca 2019 r. Poz. 2295</t>
  </si>
  <si>
    <t>PLWL1330</t>
  </si>
  <si>
    <t>Uchwała Nr XXIV/202/2020 Rady Miejskiej w Sompolnie z dnia 23 listopada 2020 r. w sprawie wyznaczenia obszaru i granic aglomeracji Sompolno.</t>
  </si>
  <si>
    <t>PLWL1341</t>
  </si>
  <si>
    <t>Uchwała Rady Gminy Krzymów nr XXIX/189/2020 z dnia 16.12.2020 r. (Dz. Urz. Woj. 2020.10239)</t>
  </si>
  <si>
    <t>PLWL1350 Oczyszczalnia Ścieków Brzezińskie Holendry 22 62-513 Krzymów</t>
  </si>
  <si>
    <t>03.12.2020, Uchwała nr XXI/146/2020 Rady Miejskiej w Krajence, Dziennik Urzędowy Woj. Wielkopolskiego z 11.12.2020 r. poz. 9608</t>
  </si>
  <si>
    <t>PLWL1370</t>
  </si>
  <si>
    <t>Uchwała Nr 162/20 Rady Gminy Władysławów</t>
  </si>
  <si>
    <t>PLWL1420</t>
  </si>
  <si>
    <t>XXIII/653/16 z dn. 31.10.2016</t>
  </si>
  <si>
    <t>PLWL1430</t>
  </si>
  <si>
    <t>Uchwała Rady Miejskiej w Dobrej Nr XXIX/200/20 z dnia 29 grudnia 2020 r. Dz. Urz. Woj.Wlkp z dnia 13.01.2021 r. poz. 449</t>
  </si>
  <si>
    <t>Dobra
PLWL1440
ul. Łąkowa 4, 62-730 Dobra</t>
  </si>
  <si>
    <t>Uchwała Rady Gminy Nowe Miasto nad Wartą Nr XXIII/173/2020 z dnia 31.12.2020 r.</t>
  </si>
  <si>
    <t>PLWL145 Boguszyn</t>
  </si>
  <si>
    <t>Uchwała Nr XXIV/189/20 Rady Miasta i Gminy Czerniejewo z dnia 30 grudnia 2020 r. w sprawie wyznaczenia obszaru i granic aglomeracji, Dziennik Urzędowy Woj. Wielkopolskiego 2021 r. poz.399</t>
  </si>
  <si>
    <t>PLWL1460 Czerniejewo</t>
  </si>
  <si>
    <t>Uchwała Rady Miejskiej Gminy Stęszew nr XXXI/237/2021 z dnia 18 lutego 2021 r.</t>
  </si>
  <si>
    <t>Oczyszczalnia ścieków w Strykowie ul. Podgórna, PLWL0810</t>
  </si>
  <si>
    <t>Uchwała Nr XXVII/188/2020 Rady Gminy Zaniemyśl z dnia 30 listopada 2020 r.</t>
  </si>
  <si>
    <t>PLWL1480</t>
  </si>
  <si>
    <t>Kramsk</t>
  </si>
  <si>
    <t xml:space="preserve">Uchwała Nr XXV/204/2020 Rady Gminy KRAMSK z dnia14 grudnia 2020r, Dz. Urz. Woj. Wielkopl. z 16 grudnia 2020 r.,poz. 9862. </t>
  </si>
  <si>
    <t xml:space="preserve">Oczyszczalnia ścieków Dębicz, Dębicz 7, 62-511 Kramsk, PLWL1500 </t>
  </si>
  <si>
    <t>Kłecko</t>
  </si>
  <si>
    <t>Uchwała nr XXII/591/16 Sejmiku Woj. Wielkopolskiego z dnia 26 września 16</t>
  </si>
  <si>
    <t>PLWL1520</t>
  </si>
  <si>
    <t xml:space="preserve">Uchwała Rady Miejskiej w Sulmierzycach nr XIX/134/2020 z dnia 30 listopada 2020 </t>
  </si>
  <si>
    <t>PLWL1530</t>
  </si>
  <si>
    <t>Uchwała nr XXI/162/2020 Rady Gminy Włoszakowice z dnia 5 października 2020 r. w sprawie wyznaczenia aglomeracji Włoszakowice</t>
  </si>
  <si>
    <t>PLWL1540 Oczyszczalnia ścieków w Grotnikach ul. Łąkowa 17 64-140 Grotniki</t>
  </si>
  <si>
    <t>XV/153/2020</t>
  </si>
  <si>
    <t>171/20 z dnia 4 grudnia 2020 Dz.Urz.Woj.Wlkp z 11 grudnia 2020 poz. 9658</t>
  </si>
  <si>
    <t>Uchwała Rady Gminy nr XIII/151/19 z dnia 30.09.2019 r.; Dziennik Urzędowy Woj. WIELKOPOLSKIEGO Poznań, dnia 4 października 2019 r.,poz. 8390</t>
  </si>
  <si>
    <t>PLWL1632</t>
  </si>
  <si>
    <t>MIEŚCISKO</t>
  </si>
  <si>
    <t>Uchwała Rady Gminy Mieścisko nr XIII/99/19 z dnia 24.10.2019</t>
  </si>
  <si>
    <t>PLWL1650
Oczyszczalnia ścieków w Mieścisku,
62-290 Mieścisko działka nr 102/4</t>
  </si>
  <si>
    <t>Uchwała Nr XXV.137.2020 Rady Gminy MIASTECZKO KRAJEŃSKIE z dnia 21 grudnia 2020 roku (DZ.U. w WLKP. z 2020 r. POZ. 10189)</t>
  </si>
  <si>
    <t>PLWL1670</t>
  </si>
  <si>
    <t>Uchwała Rady Miejskiej w Ostrorogu Nr XXIII/211/2020 z 22.12.2020 r. Dz.U.Woj.Wlkp.2020.10065</t>
  </si>
  <si>
    <t>Oczyszczalnia Ostroróg ul. Szamotulska 39</t>
  </si>
  <si>
    <t>Krzykosy</t>
  </si>
  <si>
    <t>Uchwała nr XXI/203/2020 z dnia 16 grudnia 2020 roku</t>
  </si>
  <si>
    <t>PLWL169 Sulęcinek ul. Mostowa 14a</t>
  </si>
  <si>
    <t>Rzgów, Stare Miasto</t>
  </si>
  <si>
    <t>Uchwała nr 101/2020 Rady Gminy Rzgów z 14.02.2020 r. opublikowana w Dzienniku Urzędowym Woj. Wielkopolskiego poz. 1876</t>
  </si>
  <si>
    <t>18.12.2020 r., XXX/184/2020, Rada Gminy Łęka Opatowska, (Dz. U. Woj. Wielkopolskiego z dnia 29 grudnia 2020 r., poz. 10188)</t>
  </si>
  <si>
    <t>PLWL1790N</t>
  </si>
  <si>
    <t>Godziesze Wielkie</t>
  </si>
  <si>
    <t>Godsziesze Wielkie</t>
  </si>
  <si>
    <t>Uchwała Nr XXX/206/2021 Rady Gminy Godziesze Wielkie z dnia 25 czerwca 2021 r. w sprawie wyznaczenia obszaru i granic aglomeracji Godziesze Małe Dz. Urz. Woj. Wielkopolskiego poz. 5354 z dn. 05.07.2021 r.</t>
  </si>
  <si>
    <t>Uchwała Rady Gminy Brzeziny nr XXII/209/2020 z dnia 21 grudnia 2020 roku (Wielk. poz 10144)</t>
  </si>
  <si>
    <t xml:space="preserve">BRZEZINY
plwl1830N
</t>
  </si>
  <si>
    <t>Uchwała Nr XXVII.205.2020 Rady Gminy Złotów z dnia 21 grudnia 2020 r. w sprawie wyznaczenia obszaru i granic aglomeracji Radawnica (Dz.U. Woj. Wielkopolskiego z dnia 29 grudnia 2020 r., poz. 10192)</t>
  </si>
  <si>
    <t>Złotów, PLWL0260, Blękwit 51A, 77-400 Złotów</t>
  </si>
  <si>
    <t>Uchwała Nr XXVII.204.2020 Rady Gminy Złotów z dnia 21 grudnia 2020 r. w sprawie wyznaczenia obszaru i granic aglomeracji Radawnica (Dz.U. Woj. Wielkopolskiego z dnia 29 grudnia 2020 r., poz. 10191)</t>
  </si>
  <si>
    <t>Uchwała Rady Gminy Zakrzewo, opublikowana w Dzienniku Urzędowym Woj. Wielkopolskiego Poznań 28 grudnia 2020 r. Pozycja 10088</t>
  </si>
  <si>
    <t xml:space="preserve">Oczyszczalnia ścieków w Zakrzewie, ul. Wybudowanie PLWL1871N-ścieki ze zbiorników bezodpływowych Oczyszczalnia ścieków w Zakrzewie, ul. Wybudowanie PLWL1871N-ścieki ze zbiorników bezodpływowych </t>
  </si>
  <si>
    <t>Uchwała Nr XXIII/150/2020 Rady Miejskiej ŻERKOWA z 24 listopada 2020 r. Dziennik Urzędowy Woj. Wielkopolskiego rok 2020 poz. 9133</t>
  </si>
  <si>
    <t>Uchwała Rady Gminy Nowe Miasto nad Wartą Nr XXIII/174/2020 z dnia 31.12.2020 r.</t>
  </si>
  <si>
    <t>Uchwała Nr XXV/263/2020
Rady Miasta I Gminy SZAMOTUŁY
z dnia 30 grudnia 2020 r.</t>
  </si>
  <si>
    <t>Pakosław, Miejska Górka</t>
  </si>
  <si>
    <t>Uchwała Nr XVIII/153/2020 Rady Gminy Pakosław z dnia 27 listopada 2020 r.</t>
  </si>
  <si>
    <t>PLWL1931N, oczyszczalnia Pakosław,
ul. Leśna 42, 63-920 Pakosław</t>
  </si>
  <si>
    <t>Uchwała Rady Gminy Perzów XXII/132/2020 z dn. 21.12.2020</t>
  </si>
  <si>
    <t>PLWL194N Perzów</t>
  </si>
  <si>
    <t>Uchwała Rady Gminy Skulsk Nr XXII/225/2020 z dnia 15 grudnia 2020 r. DZ.U.W.W.2020 poz. 9871 data ogłoszenia w Dzienniku Urzędowym 17.12.2020 r.</t>
  </si>
  <si>
    <t>PLWL1980N</t>
  </si>
  <si>
    <t>Kleszczewo</t>
  </si>
  <si>
    <t>XIII/89/2019</t>
  </si>
  <si>
    <t>PLWL199 Nagradowice 29</t>
  </si>
  <si>
    <t xml:space="preserve"> Kościan</t>
  </si>
  <si>
    <t>Gmina Kościan</t>
  </si>
  <si>
    <t>25.11.2020, nr XXI/236/20, Rada Gminy Kościan, Uchwała, Dziennik Urzędowy Woj. Wielkopolskiego z 9 grudnia 2020 r. poz. 9454</t>
  </si>
  <si>
    <t xml:space="preserve">Racot, PLWL202ON, Racot ul. Kościańska 2B, 64-000 Kościan, i Stare Oborzyska, PLWL201ON, Stare Oborzyska, ul. Konwaliowa, 64-000 Kościan 
</t>
  </si>
  <si>
    <t>16.12.2020, nr XXII/252/20, Rada Gminy Kościan, Uchwała, Dziennik Urzędowy Woj. Wielkopolskiego z 22 grudnia 2020 r. poz. 9991</t>
  </si>
  <si>
    <t>Uchwała Nr XXIII/169/2020, Rady Gminy Rozdrażew z dnia 3 grudnia 2020 r. Dziennik Urzędowy Woj. Wielkopolskiego 14 grudnia 2020</t>
  </si>
  <si>
    <t>Oczyszczalnia Rozdrażew, PLWL2040N</t>
  </si>
  <si>
    <t>Uchwała nr XXII.174.2020 Rady Gminy Krzemieniewo z dn. 18.12.2020 r. (Dz. Urz. Woj. Wielkopolskiego z 2020 r., poz. 10022)</t>
  </si>
  <si>
    <t>PLWL211ON, Oczyszczalnia Lubonia, dz. nr 36/1 - obręb Lubonia</t>
  </si>
  <si>
    <t>Uchwała Nr XXV/224/2020 Rady Miasta i Gminy Buk z dnia 29 grudnia 2020 r. w sprawie wyznaczenia aglomeracji Niepruszewo</t>
  </si>
  <si>
    <t>Uchwała nr XX/139/20 Rady Gminy Kiszkowo z dnia 07.09.2020 r. Dz. U. Woj. Wlkp. z 2020 r. poz. 6985</t>
  </si>
  <si>
    <t>PLWL2151N Kiszkowo</t>
  </si>
  <si>
    <t>Sieroszewice</t>
  </si>
  <si>
    <t>XVIII/181/2020</t>
  </si>
  <si>
    <t xml:space="preserve">Uchwała nr XXXII/232/2020 z dnia 17 grudnia 2020 roku Rady Gminy Czarnków, Dz. U. Woj. Wielkopolskiego z dnia 23 grudnia 2020, poz. 10053 </t>
  </si>
  <si>
    <t>Zakład Usług Komunalnych Sp. z o. o., ul. Krótka 1, 64-700 Brzeźno</t>
  </si>
  <si>
    <t xml:space="preserve">Uchwała Nr XXI/147/2020 z dnia 17 listopada 2020 r. </t>
  </si>
  <si>
    <t>Gminna Oczyszczalnia ścieków w miejscowości Wijewo PLWL222N ul. Słoneczna 1, 64-150 Wijweo</t>
  </si>
  <si>
    <t>Suchy Las</t>
  </si>
  <si>
    <t>Uchwała Rady Gminy Suchy Las XXVI/297/20 z dnia 26 listopada 2020, Dz. U. Woj. Wlkp. z dnia 9 grudnia 2020, poz. 9516</t>
  </si>
  <si>
    <t>WL223ON</t>
  </si>
  <si>
    <t>Uchwała nr XI/63/2019 z dnia 31 października 2019 r., w sprawie likwidacji aglomeracji Jaraczewo oraz wyznaczenia nowej aglomeracji Jaraczewo</t>
  </si>
  <si>
    <t>Siedlec</t>
  </si>
  <si>
    <t>SIEDLEC</t>
  </si>
  <si>
    <t>19.02.2019, VI/29/2019, RADA Gminy SIEDLEC, BIP URZĘDU Gminy SIEDLEC</t>
  </si>
  <si>
    <t>Uchwała Nr XXV/196/2020 Rady Gminy Żelazków z dnia 16.12.2020 r. w sprawie wyznaczenia obszaru i granic aglomeracji Żelazków</t>
  </si>
  <si>
    <t>PLWL5050</t>
  </si>
  <si>
    <t xml:space="preserve">Uchwała Nr XXII/205/2020 Rady Gminy Blizanów </t>
  </si>
  <si>
    <t>PLWL5060</t>
  </si>
  <si>
    <t>Olsztyn, Barczewo, Stawiguda, Purda, Gietrzwałd, Dywity, Jonkowo</t>
  </si>
  <si>
    <t>Uchwała Nr XXX/508/21 Rady Miasta Olsztyna z dnia 27 stycznia 2021 r. w sprawie wyznaczenia obszaru i granic aglomeracji Olsztyn (Dziennik Urzędowy Woj. Warmińsko-Mazurskiego z 9 lutego 2021 r., poz. 631).</t>
  </si>
  <si>
    <t>PLWM0010 ,,ŁYNA", ul. Leśna 9, Olsztyn</t>
  </si>
  <si>
    <t>Gmina Miasto Elbląg</t>
  </si>
  <si>
    <t>Gmina Miejska Elbląg,
Gmina Elbląg, Gmina Milejewo</t>
  </si>
  <si>
    <t>Uchwała nr XV/454/2020 Rady Miejskiej w Elblągu z dnia 29 grudnia 2020 r. w sprawie wyznaczenia obszaru i granic aglomeracji Elbląg (Dz. Urz. Woj. Warm.-Maz. z dnia 18 stycznia 2021 r., poz. 71)</t>
  </si>
  <si>
    <t>PLWM0020, Mazurska 47 82-300 Elbląg</t>
  </si>
  <si>
    <t>Gmina Miasto Ełk</t>
  </si>
  <si>
    <t>Gmina Miasto Ełk, Gmina Ełk</t>
  </si>
  <si>
    <t xml:space="preserve"> 24.03.2021 nr XXVIII.278.2021 Rady Miasta Ełku (Dz.U Woj. War-Maz. z 12.04.2021 poz. 1330)</t>
  </si>
  <si>
    <t>PLWM0030, Oczyszczalnia Ścieków w Nowej Wsi Ełckiej, Nowa Wieś Ełcka, ul. Ełcka 30, 19-300 Ełk</t>
  </si>
  <si>
    <t>Uchwała Nr XXXVIII/206/2020 Rady Miejskiej w Ostródzie w sprawie wyznaczania obszaru i granic aglomeracji Ostróda (Dz.Urz.Woj. Warm.-Maz. z dnia 02 lutego 2021 r. Poz.519</t>
  </si>
  <si>
    <t xml:space="preserve">Tyrowo, PLWM0040, Tyrowo 104, 14-100 Ostróda </t>
  </si>
  <si>
    <t>Gmina Miejska Giżycko</t>
  </si>
  <si>
    <t>Gmina Miejska Giżycko, Gmina Wiejska Giżycko, Gmina Kruklanki, Gmina Miłki</t>
  </si>
  <si>
    <t>Uchwała nr XXXV/121/2020 Rady Miejskiej w Giżycku z dnia 29 grudnia 2020 r. w sprawie wyznaczenia obszaru i granic aglomeracji Giżycko, publikator: bip.gizycko.pl, eDzienniki.olsztyn.uw.gov.pl</t>
  </si>
  <si>
    <t xml:space="preserve">PLWM0050 OCZYSZCZALNIA ŚCIEKÓW WBYSTRYM 25, 11-500 Giżycko
</t>
  </si>
  <si>
    <t>Gmina Miejska Kętrzyn</t>
  </si>
  <si>
    <t>Uchwała nr XXXIII/238/2020 z dnia 30.12.2020 r.w sprawie wyznaczenia obszaru i granic aglomeracji Kętrzyn (Dz.Urz. Woj. Warm.-Maz. z dn.03.02.2021 r. poz. 544)</t>
  </si>
  <si>
    <t>PLWM0060, Oczyszczalnia Ścieków Trzy Lipy 11-400 Kętrzyn</t>
  </si>
  <si>
    <t>Gmina Miejska Iława</t>
  </si>
  <si>
    <t>Gmina Miejska Iława oraz część Gminy Wiejskiej Iława</t>
  </si>
  <si>
    <t>Uchwała Rady Miejskiej w Iławie nr XXVIII/311/20 z dnia 30 grudnia 2020 r. w sprawie wyznaczenia obszaru i granic aglomeracji Iława</t>
  </si>
  <si>
    <t>Oczyszczalnia Dziarny PLWM0070, Dziarny, 14-200 Iława</t>
  </si>
  <si>
    <t>Gmina Miejska Szczytno</t>
  </si>
  <si>
    <t>Gmina Miejska Szczytno Gmina Szczytno</t>
  </si>
  <si>
    <t>Uchwała Nr XXV/187/2020 Rady Miejskiej w Szczytnie z dnia 29 grudnia 2020 r. Dziennik Urzędowy Woj. Warmińsko-Mazurskiego z dnia 19 stycznia 2021. poz. 104</t>
  </si>
  <si>
    <t xml:space="preserve">Oczyszczalnia Ścieków Szczytno PLWM0080, Nowe Gizewo 16/1, 12-100 Szczytno </t>
  </si>
  <si>
    <t>Uchwała nr XXV/176/2020 Rady Miejskiej w Młynarach z dnia 28.10.2020 r. w sprawie wyznaczenia obszaru i granic aglomeracji Młynary (Dz.Urz.Woj. Warm.-Maz. z dnia 7 grudnia 2020 r. poz. 4929</t>
  </si>
  <si>
    <t>PLWM0090, 14-420 Młynary, ul. Dworcowa 32a</t>
  </si>
  <si>
    <t>Gmina-Miasto Działdowo</t>
  </si>
  <si>
    <t>Gmina-Miasto Działdowo i Gmina Działdowo</t>
  </si>
  <si>
    <t>Uchwała nr XXVI/240/21 Rady Miasta Działdowo z dnia 26.02.2021 r. (Dz. Urz. Woj. Warm.-Maz. z 2021 r., poz. 1052)</t>
  </si>
  <si>
    <t>PLWM0100, Działdowo, ul. Księżodworska 93A, 13-200 Działdowo</t>
  </si>
  <si>
    <t>Uchwała Nr XX(/330/20 Rady Miejskiej w Morągu z dnia 29 grudnia 2020 r. w sprawie wyznaczenia obszaru granic aglomeracji Morąg (Dz.Urz. Woj. Warm-Mazur. z dnia 19 stycznia 2021 r., poz.143)</t>
  </si>
  <si>
    <t>PLWM0110; Jędrychówko; Jędrychówko 1A, 14-300 Morąg</t>
  </si>
  <si>
    <t>Gmina Miasta Braniewo</t>
  </si>
  <si>
    <t>Gmina Miasta Braniewo, Gmina Braniewo</t>
  </si>
  <si>
    <t>Uchwała Nr XXII/215/2020 Rady Miejskiej w Braniewie z dn. 18.12.2020 r. (Dz. U. W. W-M z 2021 r. poz. 65)</t>
  </si>
  <si>
    <t>PLWM0120, Braniewo, Oczyszczalnia Ścieków, ul. Przemysłowa 26, 14-500 Braniewo</t>
  </si>
  <si>
    <t>Uchwała Nr XXXI/194/2020
Rady Miasta BARTOSZYCE
z dnia 1 grudnia 2020 r. (Dz. Urz. Woj. Warm.-Maz. poz.5103)</t>
  </si>
  <si>
    <t>PLWM0130, 11-200 Bartoszyce. Ul Drzewna 4</t>
  </si>
  <si>
    <t>Biskupiec</t>
  </si>
  <si>
    <t>Uchwała nr XXIX/174/2020 Rady Miejskiej w Biskupcu z dnia 30 grudnia 2020 r. (DZ. U. Woj. WARM-MAZ 2021.318)</t>
  </si>
  <si>
    <t>PLWM0140
BISKUPIEC
RZECK, 11-300 BISKUPIEC
dz. 71, obręb 19 Rzeck</t>
  </si>
  <si>
    <t>Uchwała Nr XXXII/220/2020 Rady Miejskiej w Lidzbarku Warmińskim z dnia 25 listopada 2020 r. w sprawie wyznaczania obszaru i granic aglomeracji Lidzbark Warmiński DZ.U poz. 5162</t>
  </si>
  <si>
    <t>Miejska Oczyszczalnia Ścieków PLWM0150 ul. Kanałowa 26</t>
  </si>
  <si>
    <t xml:space="preserve"> Mrągowo</t>
  </si>
  <si>
    <t>Gmina Mrągowo</t>
  </si>
  <si>
    <t>Uchwała Nr XXXI/1/2021 Rady Miejskiej w Mrągowie z dnia 28 stycznia 2021 r. w sprawie wyznaczenia obszaru i granic aglomeracji Mrągowo (Dziennik Urzędowy Woj. Warmińsko-Mazurskiego z dnia 09 lutego 2021 r. Poz. 632)</t>
  </si>
  <si>
    <t>PLWM0160, Oczyszczalnia Ścieków w miejscowości Polska Wieś 48, 11-700 Mrągowo</t>
  </si>
  <si>
    <t>Uchwała Nr BRM.0007.84.2020 Rady Miejskiej w Olecku z dnia 28.08.2020 r. (Dz. Urz. Woj. Warm.-Maz. z 2020 r. poz. 4118)</t>
  </si>
  <si>
    <t>Oczyszczalnia ścieków w Olecku, ul. Rzemieślnicza, 19-400 Olecko, PLWM0170</t>
  </si>
  <si>
    <t>Uchwała Nr XXIV/260/20 Rady Miejskiej w Piszu z dnia 21 grudnia 2020 r. DZ. U. Woj. War-maz z dnia 22 stycznia 2021 r. poz 316</t>
  </si>
  <si>
    <t>Oczyszczalnia ścieków, PLM0180, ul. Tęczowa 2, 12-200 Pisz</t>
  </si>
  <si>
    <t>Uchwała nr XXV/182/20 Rady Miejskiej w Orzyszu z dnia 29 lipca 2020, Dziennik ustaw Woj. Warmińsko-mazurskiego z dnia 03 września 2020 poz. 3621</t>
  </si>
  <si>
    <t>Miejska Oczyszczalnia Ścieków w Mikoszach PLWM0190 Mikosze dz.18/1, 12-250 Orzysz</t>
  </si>
  <si>
    <t>Uchwała Nr XXXII/415/2020 Rady Miejskiej w Nidzicy
z dnia 26 listopada 2020 r. w sprawie wyznaczenia obszaru i granic aglomeracji Nidzica
(Dz. Urzędowy Woj. Warmińsko-Mazurskiego z 2020 r. poz. 5140)</t>
  </si>
  <si>
    <t>PLWM0200, Oczyszczalnia ścieków w Tatarach, Tatary 30, 13-100 Nidzica</t>
  </si>
  <si>
    <t>Uchwała nr XXII/220/2020 Rady Miasta z dnia 18 grudnia 2020 r. w sprawie wyznaczenia obszaru i granic aglomeracji Lubawa</t>
  </si>
  <si>
    <t>PLWM0210 ul. Toruńska 18 14-260 Lubawa</t>
  </si>
  <si>
    <t>Uchwała Nr XXXVIII/204/2020
Rady Miejskiej w Dobrym Mieście
z dnia 30 grudnia 2020 r. w sprawie wyznaczenia obszaru i granic aglomeracji Dobre Miasto (Dz. Urz. Woj. Warm-Maz 2021.659)</t>
  </si>
  <si>
    <t>Oczyszczalnia ścieków w Kosyniu 
11-040 Dobre Miasto, Kosyń
I_d PLWM0220</t>
  </si>
  <si>
    <t>Węgorzewo Pozezdrze</t>
  </si>
  <si>
    <t xml:space="preserve">Uchwała Nr XXVII/259/2020 Rady Miejskiej w Węgorzewie z dnia 25 listopada 2020 w sprawie wyznaczenia obszaru i granic aglomeracji Węgorzewo (Dz. Urz. Woj. Warm-Maz. z dnia 19.01.2021 r., poz. 145
</t>
  </si>
  <si>
    <t>PLWM0230 Oczyszczalnia ścieków komunalnych ul. 11 Listopada 31 11-600 Węgorzewo</t>
  </si>
  <si>
    <t>Uchwała Nr XXXI/255/2020 Rady Miejskiej w Gołdapi z dnia 29 grudnia 2020 r. (Dz.Urz. Woj. Warm.-Maz. z 2021 r., poz. 96)</t>
  </si>
  <si>
    <t>Gołdap, PLWM0240, ul. Żeromskiego 61, 19-500 Gołdap</t>
  </si>
  <si>
    <t xml:space="preserve">Uchwała Nr XXIV/193/20 Rady Miejskiej w Zalewie z dnia 23.12.2020 r. w sprawie wyznaczenia obszaru i granic aglomeracji Zalewo (Dz. Urz. Woj. Warmińsko - Mazurskiego z dnia 18.01.2021 r. Poz. 82) </t>
  </si>
  <si>
    <t>Uchwała nr XXV-233/2020 Rady Miejskiej w Olsztynku z dnia 29 grudnia 2020 r. w sprawie wyznaczenia obszaru i granic aglomeracji Olsztynek (Dz. Urz. Woj. Warm.-Maz. z dnia 11 lutego 2021 r., poz. 676)</t>
  </si>
  <si>
    <t>PLWM0260, Wilkowo 24 11 - 015 Olsztynek</t>
  </si>
  <si>
    <t>Susz, Iława</t>
  </si>
  <si>
    <t>04.03.2021 r. Uchwała nr XXII/240/2021 Rady Miejskiej w Suszu, Dziennik Urzędowy Woj. Warmińsko-Mazurskiego z dnia 22 marca 2021, poz.1066</t>
  </si>
  <si>
    <t>PLWM0270 Oczyszczalnia Ścieków w Suszu ul. Leśna, 14-240 Susz</t>
  </si>
  <si>
    <t>Uchwała Nr XII/104/20 Rady Miejskiej w Pasłęku z dnia 18 grudnia 2020 r. w sprawie wyznaczenia obszaru i granic aglomeracji Pasłęk (Dz.Urz.Woj. Warm.-Maz. z dnia 27 stycznia 2021 r. poz.395).</t>
  </si>
  <si>
    <t>PLWM0280, Pasłęk, ul. Wojska Polskiego 35 C, 14-400 Pasłęk</t>
  </si>
  <si>
    <t>Uchwała nr XXVII/168/20 Rady Gminy Iłowo-Osada z dnia 29 grudnia 2020 r. w sprawie wyznaczania aglomeracji Iłowo-Osada (Dz. Urz. z dnia 09.02.2021 r. poz. 630)</t>
  </si>
  <si>
    <t>PLWM0290 Iłowo-Osada, ul. Krzywa 42, 13-240 Iłowo-Osada</t>
  </si>
  <si>
    <t>miasto Nowe Miasto Lubawskie, część gminy Nowe Miasto Lubawskie: miejscowości Mszanowo, Bratian i Pacółtowo</t>
  </si>
  <si>
    <t>Uchwała Nr XXII/143/2020 Rady Miejskiej w NOWYM MIEŚCIE LUBAWSKIM z dnia 29 grudnia 2020 r. w sprawie wyznaczenia obszaru i granic aglomeracji Nowe Miasto Lubawskie</t>
  </si>
  <si>
    <t>PLWM0300 Nowe Miasto Lubawskie ul. Szkolna 5d</t>
  </si>
  <si>
    <t>Uchwała Nr XXXIII/279/2020
Rady Miejskiej RUCIANE-NIDA
z dnia 14 grudnia 2020 r. Dziennik Urzędowy Woj. Warmińsko-Mazurskiego, rok 2021, poz. Nr 111</t>
  </si>
  <si>
    <t>PLWM0311; Zakład Gospodarki Komunalnej w Rucianem-Nidzie Sp. z o.o., ul. Leśna 10, 12-220 Ruciane Nida - bez możliwości przyjmowania osadów z przydomowych oczyszczalni ścieków</t>
  </si>
  <si>
    <t>Uchwała Nr BRM.0007.78.2020 Rady Miejskiej w ORNECIE z dnia 30 grudnia 2020 r. w sprawie wyznaczenia obszaru i granic aglomeracji Orneta (Dz. Urz. Woj. Warm.-Maz. z dnia 25 stycznia 2021 r., poz. 355)</t>
  </si>
  <si>
    <t>PLWM0320, ul. Elbląska 57, 11-130 Orneta, dz. Nr 380 i 382/1, obręb Nr 5 miasto Orneta</t>
  </si>
  <si>
    <t>Uchwała nr XXVIII/235/20 Rady Miejskiej w Lidzbarku z dnia 28.12.2020 r. DZ.Urz.w Woj.War-Maz z dnia 19.01.2021 r. Pozycja 138</t>
  </si>
  <si>
    <t>PLWM0330 13-230 Lidzbark, ul. Piaski</t>
  </si>
  <si>
    <t>Uchwała nr XXIX/62/2020 Rady Gminy Łukta z dnia 30 grudnia 2020 r. w sprawie wyznaczenia obszaru i granic aglomeracji Łukta (Dz. Urz. Woj. Warm.-Maz. z dnia 19 stycznia 2021 r. poz. 142)</t>
  </si>
  <si>
    <t>PLWM0340, Oczyszczalnia ścieków w Łukcie,, ul. Komunalna 6, 14-105 Łukta</t>
  </si>
  <si>
    <t>Uchwała nr XVII/182/20 Rady Gminy Kurzętnik z dnia 29 grudnia 2020 r. (Dz. Urz. Woj. Warm.-Maz. 22.01.2021 r., poz. 319)</t>
  </si>
  <si>
    <t>Oczyszczalnia ścieków w Kurzętniku, PLWM0350, Kurzętnik ul. Kościuszki 23</t>
  </si>
  <si>
    <t>Uchwała Nr XIX/167/20 Rady Miejskiej Dz.U W-M poz 67 z dnia 18.01.2021</t>
  </si>
  <si>
    <t>Jeziorany PLWM0360 Kolonie Jeziorany działka nr 10/1</t>
  </si>
  <si>
    <t>Jedwabno, Purda</t>
  </si>
  <si>
    <t>Uchwała Rady Gminy Jedwabno nr XXVI/177/20 z dnia 30.12.2020 r., pub. Dz. U. Woj. Warm-Maz. z 2021 r., poz. 110</t>
  </si>
  <si>
    <t>PLWM0371 - oczyszczalnia ścieków w Jedwabnie, ul. 1 Maja, dz. nr 362/2, obręb Jedwabno; PLWM0372 - oczyszczalnia ścieków w Bałdach, dz. nr 35/6, obręb Bałdy.</t>
  </si>
  <si>
    <t xml:space="preserve">30.11.2020, XX/100/2020, Rada Miejska w Mikołajkach, Dz. Urz. Woj. WARM-MAZ 2021.949, Data ogłoszenia: 08.03.2021 </t>
  </si>
  <si>
    <t>PLWM0380, Mikołajki ul. Dąbrowskiego 7, 11-730 Mikołajki</t>
  </si>
  <si>
    <t>Uchwała nr XXI/185/2020 Rady Miejskiej w Kisielicach z dnia 30 grudnia 2020 r. w sprawie wyznaczenia obszaru i granic aglomeracji Kisielice (Dz. Urz. Woj. Warm-Maz. z dnia 3 lutego 2021 r. poz. 534)</t>
  </si>
  <si>
    <t>Uchwała Rady Miejskiej w RESZLU z 10 grudnia 2020 Nr XXXIII/219/2020 (Dz. Urz. Woj. Warm. - Maz. z 2020 r.poz.5324)</t>
  </si>
  <si>
    <t>Oczyszczalnia ścieków WPK Sp.z o.o. Reszel PLWM0400 ul. Rataja 4, 11-440 Reszel</t>
  </si>
  <si>
    <t>Uchwała Nr XXX/187/2020 Rady Miejskiej w Białej Piskiej opublikowana w Dzienniku Urzędowym Woj. Warmińsko-Mazurskiego z dnia 25.01.2021 r., poz. 353</t>
  </si>
  <si>
    <t>PLWM0410 Oczyszczalnia Biała Piska ul. Batorego, 12-230 Biała Piska</t>
  </si>
  <si>
    <t>Dziennik Urzędowy Woj. Warmińsko-mazurskiego 2020-12-14, poz. 5118, Uchwała Nr XXIX/213/20 Rady Miejskiej w Tolkmicku</t>
  </si>
  <si>
    <t>PLWM0420, Oczyszczalnia w Tolkmicku, 82-340 Tolkmicko ul. Do Wałów 1</t>
  </si>
  <si>
    <t>Uchwała nr XIX/268/20 Rady Miejskiej we Fromborku z dnia 30 grudnia 2020 r. w sprawie wyznaczenia obszaru i granic aglomeracji Frombork /DZ.URZ. Woj. WARM-MAZ 2021.325/</t>
  </si>
  <si>
    <t>PLWM0430, Frombork, ul. Mickiewicza 18, 14-530 Frombork</t>
  </si>
  <si>
    <t>Uchwała Nr XIV/101/2019 Rady Miejskiej w Korszach w sprawie wyznaczenia obszaru i granic aglomeracji Korsze. /Dz. Urz. Woj. Warmińsko-Mazurskiego z 2019r. Poz. 5388/</t>
  </si>
  <si>
    <t>PLWM0440 Oczyszczalnia Korsze, ul. Przemysłowa 6, 11-430 Korsze</t>
  </si>
  <si>
    <t xml:space="preserve"> Ostróda</t>
  </si>
  <si>
    <t>Gmina Ostróda</t>
  </si>
  <si>
    <t>Uchwała Nr XXIX/241/2020 Rady Gminy Ostróda z dnia 30 listopada 2020 r. / Dz. Urz. Woj. Warm.-Maz. z dnia 18-01-2021 r. poz. 63 /</t>
  </si>
  <si>
    <t xml:space="preserve">brak szamb i zbiorników bezodpływowych na terenie aglomeracji </t>
  </si>
  <si>
    <t>Uchwała Nr XXVIII/175/2020 Rady Miasta Górowo Iławeckie z dnia 17.12.2020 r. w sprawie wyznaczania obszaru i granic aglomeracji Górowo Iławeckie (Dz. Uz. Woj. Warm-Maz. 2021.86)</t>
  </si>
  <si>
    <t>Miejska Oczyszczalnia ścieków w Górowie Iławeckim- ul. Olsztyńska, Zakład Budżetowy związku gmin "EKOWOD" w Kamińsku- ul. Westerplatte 1 PLWM0460</t>
  </si>
  <si>
    <t>Uchwała nr XXVII/175/20 Rady Gminy Dąbrówno z dn. 18.12.2020 r., Dz. Urz. Woj. Warm.-Maz.2021.80</t>
  </si>
  <si>
    <t>PLWM0470, Oczyszczalnia Ścieków w Dąbrównie, ul. Przemysłowa, 14-120 Dąbrówno</t>
  </si>
  <si>
    <t xml:space="preserve">Uchwała nr XXVII/200/2021 Rady Gminy Rybno z dnia 20 stycznia 2021 r. w sprawie wyznaczenia obszaru i granic aglomeracji Rybno (Dz. U. Woj. Warmińsko-Mazurskiego z dnia 01 lutego 2021 r. poz. 478) </t>
  </si>
  <si>
    <t>PLWM0480, Oczyszczalnia Rybno, ul. Zarybińska 9, 13-220 Rybno</t>
  </si>
  <si>
    <t>XXXVIII/165/2020 Rady Miejskiej w Miłakowie z 30.12.2020 r. w sprawie wyznaczenia granic aglomeracji Miłakowo (Dz. Urz. Woj. Warm.-Maz. z dnia 22 stycznia 2021 r., poz. 312)</t>
  </si>
  <si>
    <t>PLWM0490, Oczyszczalnia ścieków w Miłakowie ul. Mazowiecka 72, 14-310 Miłakowo, dz. ew. nr 643 (obręb Miasto Miłakowo)</t>
  </si>
  <si>
    <t>Uchwała Nr XXI/180/20 Rady Gminy BISKUPIEC z dnia 5 LISTOPADA 2020 r. w sprawie wyznaczenia aglomeracji BISKUPCA (POWIAT NOWOMIEJSKI)</t>
  </si>
  <si>
    <t>PLWM0500, BISKUPIEC, BISKUPIEC OBREB FITOWO DZIAŁKI Nr 52/5 I 51/6</t>
  </si>
  <si>
    <t>Uchwała Rady Gminy Piecki Nr XXVI/160/20 z 30.11.2020 r.; Dziennik Urzędowy Woj. Warmińsko-Mazurskiego z 2020 r. poz. 5194</t>
  </si>
  <si>
    <t>Oczyszczalnia PIECKI, PLWM0510, adres Piecki ul. Administracyjna</t>
  </si>
  <si>
    <t>Uchwała Nr XX/159/2020 Rady Miejskiej w PASYMIU z dnia 26 listopada 2020 r w sprawie: wyznaczenia obszaru i granicy aglomeracji Pasym (Dz.U. Woj. Warm.-Maz.5326.2020)</t>
  </si>
  <si>
    <t>PLWM0520, Oczyszczalnia ścieków w Pasymiu, ul. Szczycieńska dz. nr 210/4, obręb Pasym 2</t>
  </si>
  <si>
    <t>Uchwała Nr XXIV/145/20 z dnia 17 grudnia 2020 roku Rady Miejskiej w Pieniężnie z dnia 17 grudnia 2020r w sprawie obszaru i granic aglomeracji Pieniężno(Dz.Urz.Woj. Warm.-Maz. z dnia 18 stycznia 2021 r., poz. 66)</t>
  </si>
  <si>
    <t>PLWM0530 Oczyszczalnia Ścieków w Pieniężnie, ul. Mickiewicza 14, 14-520 Pieniężno</t>
  </si>
  <si>
    <t>Uchwała Nr XXXII/232/20 Rady Gminy Działdowo z dnia 16.12.2020 r.(Dz.Urz.Woj. Warm. -Maz. 08.02.2021 poz.585</t>
  </si>
  <si>
    <t>PLWM0540,Uzdowo dz. 24,13-200 Działdowo</t>
  </si>
  <si>
    <t>Z. URZ. Woj. WARM-MAZ 2021.81
Ogłoszony: 18.01.2021
Uchwała Nr XXVII/213/20 Rady Miejskiej w Rynie z dnia 22 grudnia 2020 r. wyznaczenia obszaru i granic aglomeracji Ryn. http://eDzienniki.olsztyn.uw.gov.pl/legalact/2021/81/</t>
  </si>
  <si>
    <t>Id: PLWM0550 11-520 Ryn, ul Partyzantów 6 tel. 87 421 85 43 - oczyszczalnia odbiera tylko ścieki ze zbiorników bezodpływowych</t>
  </si>
  <si>
    <t>Uchwała XXII.141.2020 Rady Gminy Prostki z dnia 23 listopada 2020 r. Dziennik Urzędowy Woj. Warmińsko-Mazurskiego z dnia 26 stycznia 2021 r. poz. 377</t>
  </si>
  <si>
    <t>PROSTKI, PLWM0560, 19-335 Prostki, ul. 1 Maja 12E,</t>
  </si>
  <si>
    <t>WIELBARK</t>
  </si>
  <si>
    <t>Uchwała Nr XVII/135/20 Rady Miejskiej w Wielbarku z dnia 10 listopada 2020 r. (Dz.Urz. Woj. Warm. - Maz. z 2020 r. poz. 5042)</t>
  </si>
  <si>
    <t xml:space="preserve"> PLWM0590, Wielbark, ul. Przemysłowa 5, 12-160 Wielbark</t>
  </si>
  <si>
    <t>Uchwała Nr XXVII/163/2020 Rady Gminy Wydminy z dnia 18 grudnia 2020 roku (Dz.Urz. Woj. Warm-Maz. Poz. 77 z dnia 18 stycznia 2021 r.)</t>
  </si>
  <si>
    <t>Oczyszczalnia Ścieków w Wydminach PLWM0600, Mazuchówka, 11-510 Wydminy</t>
  </si>
  <si>
    <t>Uchwała Nr XXI/172/20 Rady Miejskiej w Bisztynku z dnia 29 grudnia 2020 r.w sprawie wyznaczenia obszaru i granic aglomeracji Bisztynek (Dz. Urz. Woj. Warm-Maz. z 2021 r., poz. 68)</t>
  </si>
  <si>
    <t>Oczyszczalnia Ścieków Bisztynek-Kolonia, ZGKiM Sp. z o.o. w Bisztynku, ul. Słoneczna 3, 11-230 Bisztynek; PLWM0610</t>
  </si>
  <si>
    <t>Uchwały Nr XXX/254/2020 Rady Gminy Stawiguda z dnia 30 grudnia 2020 r. w sprawie wyznaczenia obszaru i granic aglomeracji Stawiguda (Dz. Urz. Woj. Warm-Maz. z dnia 15 marca 2021 r.,poz. 1009)</t>
  </si>
  <si>
    <t>PLWM0620, Oczyszczalnia ścieków w Stawigudzie, ul. Torfowa 4 11-034 Stawiguda</t>
  </si>
  <si>
    <t>Uchwała Nr XXV/208/2020 Rady Miejskiej w MIŁOMŁYNIE z dnia 18.12.2020 r. w sprawie wyznaczenia obszaru i granic aglomeracji MIŁOMŁYN (Dz. Urz. Woj. WARM.-MAZ. z dnia 2 MARCA 2021 r., POZ. 847)</t>
  </si>
  <si>
    <t>PLWM0040, PLWM0630</t>
  </si>
  <si>
    <t>Uchwała Nr XXIV/187/2020 Rady Gminy Świętajno z dnia 30.12.2020 r./Dz. Urz. Woj. WARM-MAZ 2021.758 Ogłoszony: 22.02.2021</t>
  </si>
  <si>
    <t>PLWM0662, Oczyszczalnia ścieków w Świetajnie, Świętajno, dz. o nr ewid. 146/2</t>
  </si>
  <si>
    <t xml:space="preserve">Dz. Urz. Woj. Warm-Mazur 2021.102.ogłoszony 19.01.2021
Uchwała Nr XVIII/114/20 z dnia 28 grudnia 2020 w spr. wyznaczenia obszaru i granic aglomeracji Pozezdrze </t>
  </si>
  <si>
    <t xml:space="preserve">Oczyszczalnia ścieków w Pozezdrzu PLWM0690N, ul;. Węgorzewska 6, 11-610 Pozezdrze </t>
  </si>
  <si>
    <t>Uchwała Nr XXVII/212/2020 Rady Gminy JONKOWO z dnia 25 listopada 2020 r. w sprawie wyznaczenia obszaru i granic aglomeracji Jonkowo(Dz.Urz.Woj. Warm.-Maz. z dnia 8 marca 2021,, poz. 947).</t>
  </si>
  <si>
    <t xml:space="preserve">PLWM0700N Jonkowo 11-042 Jonkowo ul. Lipowa </t>
  </si>
  <si>
    <t>Uchwała Rady Gminy Dźwierzuty numer XXV/212/20 z dnia 10.12.2020; dz. Woj. Warm. -maz. Poz. 5250</t>
  </si>
  <si>
    <t>PLWM0720N, Dźwierzuty, ul. Polna 11, 12-120 Dźwierzuty</t>
  </si>
  <si>
    <t>Uchwała Nr XVIII.120.2020 Rady Gminy Stare Juchy z dnia 27 listopada 2020 r. Opublikowana w Dzienniku Urzędowym Woj. Warmińsko Mazurskiego 17.12.2020 r. poz. 5197</t>
  </si>
  <si>
    <t>PLWM0740N, ul. Długa dz. nr ewid 29/5, obręb 0020 Stare Juchy</t>
  </si>
  <si>
    <t>Uchwałą Nr XXIII/705/20 Rady Miasta Szczecin z dnia 24.11.2020 r ogłoszona w Dzienniku Urzędowym Woj. Zachodniopomorskiego z 2020 r poz. 6046</t>
  </si>
  <si>
    <t>Oczyszczalnia Ścieków Pomorzany 
PLZA0011
ul. Tama Pomorzańska 8
70-030 Szczecin</t>
  </si>
  <si>
    <t>Koszalin, Manowo, Będzino</t>
  </si>
  <si>
    <t>Uchwała Nr XXVI/428/2020 Rady Miejskiej w Koszalinie z dnia 17 grudnia 2020 r. Dz. Urz. Woj. Zach. z 12.01.2021 r., poz. 191</t>
  </si>
  <si>
    <t>PLZA0020 Oczyszczania Jamno 75-900 Koszalin, ul. Filtrowa 1</t>
  </si>
  <si>
    <t>Uchwała Nr XXXIII/207/20 Rady Gminy Rewal z dnia 30 grudnia 2020 r. w sprawie wyznaczenia obszaru i granic aglomeracji Rewal (Dz. U. z dnia 14 stycznia 2021 poz. 242)</t>
  </si>
  <si>
    <t>Gmina Miasto Stargard</t>
  </si>
  <si>
    <t>Stargard miasto, część gminy wiejskiej Stargard, część gminy Kobylanka</t>
  </si>
  <si>
    <t>Uchwała Nr XXIII/259/2020 Rady Miejskiej w Stargardzie z dnia 22 grudnia 2020 r. w sprawie wyznaczenia obszaru i granic aglomeracji Stargard ogłoszona w Dzienniku Urzędowym Woj. Zachodniopomorskiego w dniu 14.01.2021 r. pod poz. 229 zmieniona Uchwałą Nr XXX/325/2021 Rady Miejskiej w Stargardzie z dnia 31 sierpnia 2021 r. zmieniająca uchwałę w sprawie wyznaczenia obszaru i granic aglomeracji Stargard;</t>
  </si>
  <si>
    <t>PLZA0040; Oczyszczalnia Ścieków w Stargardzie, ul. Drzymały 65 73-110 Stargard</t>
  </si>
  <si>
    <t xml:space="preserve">Uchwała Nr XXXVIII/297/2020 Rady Miasta Świnoujście z dnia 29 października 2020 r w sprawie wyznaczenia obszaru i granic aglomeracji Świnoujście. Dziennik Urzędowy Woj. Zachodniopomorskiego dnia 1 grudnia 2020 poz. 5281 </t>
  </si>
  <si>
    <t xml:space="preserve">Oczyszczalnia ścieków, PLZA0050, ul. Karsiborska 33, 72-600 Świnoujście </t>
  </si>
  <si>
    <t>M. Kołobrzeg, Gm. Kołobrzeg, Gm. Ustronie Morskie, Gm. Gościno, Gm. Dygowo, Gm Siemyśl, Gm. Rymań, Gm. Sławoborze</t>
  </si>
  <si>
    <t>Korzyścienko PLZA0060 ul. Wspólna 5</t>
  </si>
  <si>
    <t>04.12.2020 r., XXX/239/2020 Rady Miejskiej w Darłowie, Dziennik Urzędowy Woj. Zachodniopomorskiego poz. 91 z 07 stycznia 2021 roku.</t>
  </si>
  <si>
    <t>PLZA0070</t>
  </si>
  <si>
    <t>Szczecinek gmina miejska, Szczecinek gmina wiejska, Borne Sulinowo</t>
  </si>
  <si>
    <t>Uchwała Nr XXVIII/270/2020 Rady Miasta SZCZECINEK z dnia 9 grudnia 2020 r. (Dziennik Urzędowy Woj. Zachodniopomorskiego z dnia 13 stycznia 2021 r., poz. 203)</t>
  </si>
  <si>
    <t>Szczecinek; PLZA0080; ul. Rybacka 5, 78-400 Szczecinek</t>
  </si>
  <si>
    <t>Dziwnów, Wolin</t>
  </si>
  <si>
    <t>12.02.2021 r., XXVIII/308/21, Rada Miejska w Dziwnowie, Dz. U.W.Z., poz. 1017, 09.03.2021 r.</t>
  </si>
  <si>
    <t>PLZA0090, Oczyszczalnia Międzywodzie, ul. Wolińska 1, 72-415 Międzywodzie, gm. Dziwnów</t>
  </si>
  <si>
    <t>GM Wałcz
GW Wałcz</t>
  </si>
  <si>
    <t>18 grudnia 2020r
VIII/XXXI/272/20
Rada Miasta Wałcz
Dziennik Urzędowy Woj. Zachodniopomorskiego
Szczecin, 15 stycznia 2021 r. Poz. 262</t>
  </si>
  <si>
    <t>PLZA0100
78-600 Wałcz
ul. Wronia 40</t>
  </si>
  <si>
    <t>m. Białogard; g. Białogard; g. Tychowo</t>
  </si>
  <si>
    <t>Uchwała Nr XXX/241/2021 Rady Miejskiej Białogardu z dnia 17 lutego 2021 r. w sprawie wyznaczenia obszaru i granic aglomeracji Białogard</t>
  </si>
  <si>
    <t xml:space="preserve">PLZA0110 Oczyszczalnia Białogard 78 - 200 Białogard, ul. Szpitalna 26 </t>
  </si>
  <si>
    <t>Uchwała Nr XXVIII/385/21 Rady Miejskiej w Goleniowie z dnia 27 stycznia 2021 r. w sprawie wyznaczenia obszaru i granic Aglomeracji Goleniów, http://e-Dziennik.szczecin.uw.gov.pl/legalact/2021/1064/</t>
  </si>
  <si>
    <t>OCZYSZCZALNIA ŚCIEKÓW w GOLENIOWIE, ul. Jana Matejki 17, 72-100 Goleniów</t>
  </si>
  <si>
    <t>Uchwała Rady Miejskiej w Międzyzdrojach Nr XXX/375/21 w sprawie wyznaczenia obszaru i granic aglomeracji Międzyzdroje z dnia 28 stycznia 2021 r.</t>
  </si>
  <si>
    <t xml:space="preserve">Międzyzdroje,
 ul.Nowomyśliwska
nr działki 491, obr 19 </t>
  </si>
  <si>
    <t>Gmina Pyrzyce</t>
  </si>
  <si>
    <t>Uchwała z dnia 21.12.2020 Rady Miejskiej w Pyrzycach XXXI/224/20</t>
  </si>
  <si>
    <t>Komunalna Oczyszczalnia Ścieków w Pyrzycach ul. Staragrdzka 44, PLZA0140</t>
  </si>
  <si>
    <t>Uchwała Rady Miejskiej w Policach Nr XXXII/344/2021 z dnia 24.06.2021 Rady Miejskiej w Policach, Dziennik Urzędowy Woj. Zachodniopomorskiego z dnia 6 lipca 2021 poz. 3049 .</t>
  </si>
  <si>
    <t>PLZA0150, ul. Kuźnicka 1, 72-010 Police</t>
  </si>
  <si>
    <t>Uchwała Nr XXXIII/270/21 Rady Miejskiej w Gryfinie z dnia 25.03.2021 r. (Dziennik Urzędowy Woj. Zachodniopomorskiego poz. 1654, Szczecin, dnia 22.04.2021 r.)</t>
  </si>
  <si>
    <t>Oczyszczalnia ścieków w Gryfinie, PLZA0160, ulica Łączna 1, 74-100 Gryfino</t>
  </si>
  <si>
    <t xml:space="preserve">Uchwała Nr XXXI/344/2020 Rady Miejskiej Mielna z dnia 22 grudnia 2020 r. (Dz. Urz. Woj. Zach. z dnia 14 stycznia 2021 r. poz. 219) </t>
  </si>
  <si>
    <t xml:space="preserve"> PLZA0020 Oczyszczalnia Jamno, ul. Filtrowa 1 75-900 Koszalin, PLZA0170 Oczyszczalnia Unieście ul. gen. S. Maczka 44 76-032 Mielno, </t>
  </si>
  <si>
    <t>gm. Połczyn-Zdrój, gm. Rąbino</t>
  </si>
  <si>
    <t>Uchwała Rady Miejskiej w Połczynie-Zdroju z dnia 9.12.2020 r. nr XXX/364/2020 w sprawie wyznaczenia obszaru i granic aglomeracji Połczyn-Zdrój opublikowana w Dzienniku Urzędowym Woj. Zachodniopomorskiego w dniu 11.12.2020 r. pod pozycją nr 5606</t>
  </si>
  <si>
    <t xml:space="preserve">PLZA0180 Oczyszczalnia Połczyn 78 - 320 Połczyn Zdrój ul. Młyńska 6 </t>
  </si>
  <si>
    <t>Uchwała Nr XXXVIII/215/20 Rady Miejskiej w Nowogardzie z dnia 15.12.2020r Dziennik Urzędowy Woj. Zachodniopomorskiego z dnia 5 stycznia 2021r poz. 30</t>
  </si>
  <si>
    <t>PLZA0190, Nowogard, ul. Zamkowa 9, 72-200 Nowogard</t>
  </si>
  <si>
    <t xml:space="preserve"> Gryfice</t>
  </si>
  <si>
    <t>Dziennik Urzędowy Woj. Zachodniopomorskiego z dnia 12 stycznia 2021 poz. 183. Uchwała Nr XXX/297/2020
Rady Miejskiej w GRYFICACH
z dnia 16 grudnia 2020 r.
w sprawie wyznaczenia obszaru i granic aglomeracji Gryfice</t>
  </si>
  <si>
    <t>PLZA020, ul. Piatów, 72-300 Gryfice</t>
  </si>
  <si>
    <t>Gmina Myślibórz</t>
  </si>
  <si>
    <t>Uchwała Nr XXVII/223/2020
Rady Miejskiej w MYŚLIBORZU
z dnia 17 grudnia 2020 r.</t>
  </si>
  <si>
    <t>PLZA0210, Myślibórz, ul. Wschodnia 1</t>
  </si>
  <si>
    <t>30 października 2020 r., XXVI/143/20 Rada Miasta Świdwin, Dziennik Urzędowy Woj. Zachodniopomorskiego DZ.URZ.Woj.2020.5203</t>
  </si>
  <si>
    <t xml:space="preserve">PLZA0220 Miejska Oczyszczalnia Ścieków w Świdwinie ul. Sportowa 10, 78-300 Świdwin </t>
  </si>
  <si>
    <t>Uchwała Nr XXXI/255/2020 Rady Miejskiej Dębna z dnia 30 grudnia 2020 r./Dziennik Urzędowy Woj. Zachodniopomorskiego z 14 stycznia 2021 r. Poz. 240</t>
  </si>
  <si>
    <t>PLZA0230, ul. Kostrzyńska 32, 74-400 Dębno</t>
  </si>
  <si>
    <t>Darłowo</t>
  </si>
  <si>
    <t>Wiejska Darłowo</t>
  </si>
  <si>
    <t>Uchwała Nr XXVIII.304.2020 Rady Gminy DARŁOWO z dnia 14 grudnia 2020 r. w sprawie wyznaczenia aglomeracji wiejskiej Darłowo (Dz. Urz. Woj. ZACH. 2020. 5651)</t>
  </si>
  <si>
    <t>PLZA0240, oczyszczalnia ścieków w Rusku, Rusko 55, 76-150 Darłowo</t>
  </si>
  <si>
    <t>Łobez</t>
  </si>
  <si>
    <t>23.10.2020 r., Uchwała Nr XXX/196/2020 Rady Miejskiej w Łobzie w sprawie wyznaczenia granic Aglomeracji Łobez (Dz. Urz. z dnia 6.09.2020 r., poz. 4962)</t>
  </si>
  <si>
    <t xml:space="preserve"> PLZA0250, Miejska Oczyszczalnia Ścieków w Łobzie, ul. Wojska Polskiego 17</t>
  </si>
  <si>
    <t xml:space="preserve">Uchwała Nr XXII/186/2020 Rady Miejskiej w Choszcznie z dnia 2 grudnia 2020 r. w sprawie wyznaczenia obszaru i granic aglomeracji Gminy Choszczno (Dz. U. Woj. Zach 2021 poz. 39. </t>
  </si>
  <si>
    <t>PLZA0260, Miejska Oczyszczalnia ścieków w Choszcznie ul. Komunalna 7, 73-200 Choszczno</t>
  </si>
  <si>
    <t>Uchwała Nr XXXIII/214/2020 Rady Miejskiej w BARLINKU z dnia 28.12.2020 r. w sprawie wyznaczenia obszaru i granic aglomeracji Barlinek Dz. U. Woj. Zachodnipom. Nr 529 z 02.02.2021 r.</t>
  </si>
  <si>
    <t>PLZA0270 Oczyszczalnia Ścieków Barlinek ul. Fabryczna 5, 74-320 Barlinek</t>
  </si>
  <si>
    <t>Uchwała Nr XXV/229/20 Rady Miejskiej w Czaplinku z dnia 15 października 2020 r. w sprawie wyznaczenia obszaru, wielkości i granic aglomeracji Czaplinek
 (Dziennik Urzędowy Woj. Zachodniopomorskiego rok 2020 poz. 4917)</t>
  </si>
  <si>
    <t>Czaplinek, PLZA0290, ul. Komunalna
78-550 Czaplinek
tel. 94 375 55 37</t>
  </si>
  <si>
    <t>Dziennik Urzędowy Woj. Zachodniopomorskiego z dnia 14 stycznia 2021 r. poz. 217, Uchwała Nr XXXII/235/2020 Rady Miejskiej w Złocieńcu z dnia 30 grudnia 2020 r. w sprawie wyznaczenia obszaru i granic aglomeracji Złocieniec</t>
  </si>
  <si>
    <t>PLZA0301</t>
  </si>
  <si>
    <t>Uchwała Nr XXXVII/290/2020 Rady Miejskiej w Drawsku Pomorskim
z dnia 17 grudnia 2020 r. publikator: Dziennik Urzędowy Woj. Zachodniopomorskiego poz. 207 z dn. 18.01.2021</t>
  </si>
  <si>
    <t>PLZA0210</t>
  </si>
  <si>
    <t xml:space="preserve">Uchwała Rady Miejskiej Nr XXVI/208/2020 z 17.12.2020 r. (Dz. Urząd. Woj. Zachodniopomorskiego z dnia 08.01.2021 r. Poz. 138) </t>
  </si>
  <si>
    <t>PLZA0320, Oczyszczalnia Ścieków Chojna ul. Rogozińskiego 36, 74-500 Chojna</t>
  </si>
  <si>
    <t>Miasto Sławno</t>
  </si>
  <si>
    <t xml:space="preserve">Miasto Sławno, Gmina Sławno </t>
  </si>
  <si>
    <t>Uchwała Nr XXVI/162/2020 Rady Miejskiej w Sławnie z dnia 30 grudnia 2020 r. w sprawie wyznaczenia obszaru i granic aglomeracji Sławno</t>
  </si>
  <si>
    <t>PLZA0330 Oczyszczalnia ścieków Sławno ul. Działkowo, 76-100 Sławno</t>
  </si>
  <si>
    <t>Uchwała Nr XXXVIII/296/21 Rady Miejskiej
 w Trzebiatowie z dnia 30 września 2021 r. 
w sprawie wyznaczenia obszaru i granic 
aglomeracji Trzebiatów.</t>
  </si>
  <si>
    <t>PLZA0340
Oczyszczalnia Trzebiatów
Chełm Gryficki 7
72-320 Trzebiatów</t>
  </si>
  <si>
    <t>Uchwała Nr XXII/257/20 Rady Miejskiej w Kamieniu Pomorskim z dnia 28 grudnia 2020 r. w sprawie wyznaczenia obszaru i granic aglomeracji Kamień Pomorski</t>
  </si>
  <si>
    <t xml:space="preserve">Oczyszczalnia ścieków w Mokrawicy, PLZA0350, Mokrawica 14, 72-400 Kamień Pomorski Oczyszczalnia ścieków w Międzywodziu, PLZA0090, Zakład Wodociągów i Kanalizacji sp. z o.o. ul. Mickiewicza 19 72-420 Dziwnów Oczyszczalnia ścieków w Wolinie,PLZA0450, Zakład Gospodarki Komunalnej i Mieszkaniowej, ul. Mickiewicza 20 72-510 Wolin </t>
  </si>
  <si>
    <t>Karlino; g. Białogard</t>
  </si>
  <si>
    <t>Uchwała Nr XXXI/323/21 Rady Miejskiej w Karlinie z 26 lutego 2021 r.; Dziennik Urzędowy Woj. Zachodniopomorskiego</t>
  </si>
  <si>
    <t>PLZA0360 Oczyszczalnia ścieków w Karlinie ul. Szczecińska 22</t>
  </si>
  <si>
    <t>Postomino</t>
  </si>
  <si>
    <t>Uchwała Nr XXVIII/238/20 Rady Gminy POSTOMINO z dnia 23 grudnia 2020 r. w sprawie wyznaczenia aglomeracji wiejskiej Jarosławiec (Dz. Urz. Woj. Zachodniopomorskiego z dnia 14 stycznia 2021 r. poz. 218)</t>
  </si>
  <si>
    <t>PLZA0370</t>
  </si>
  <si>
    <t>Barwice, Borne Sulinowo</t>
  </si>
  <si>
    <t>Uchwała nr XXVI/215/2020 Rady Miejskiej w BARWICACH z dnia 30 grudnia 2020r w sprawie wyznaczenia obszaru i granic aglomeracji Barwice opublikowana w Dzienniku Urzędowym Woj. Zachodniopomorskiego (Dz. U. Woj. Zach. z 14 stycznia 2021 r. poz. 224)</t>
  </si>
  <si>
    <t>PLZA0380 Barwice, Żytnik 3 78-460 Barwice</t>
  </si>
  <si>
    <t>gm. Bobolice</t>
  </si>
  <si>
    <t>Uchwała Nr XXIII/224/20 Rady Miejskiej w Bobolicach z dnia 23 grudnia 2020 roku w sprawie wyznaczenia obszaru i granic aglomeracji Gminy Bobolice opublikowana w Dzienniku Urzędowym Woj. Zachodniopomorskiego dnia 14 stycznia 2021 r., poz. 241.</t>
  </si>
  <si>
    <t xml:space="preserve"> PLZA0390 Oczyszczalnia Bobolice 76 - 020 Bobolice, ul. Koszalińska 23 </t>
  </si>
  <si>
    <t>Uchwała Nr XXVI/352/2020 Rady Miejskiej w Bornem Sulinowie z dnia 26 listopada 2020 r. (Dz. Urz. Woj. ZACH. 2020.5858)</t>
  </si>
  <si>
    <t>PLZA0410</t>
  </si>
  <si>
    <t>Uchwała nr XXX/208/20 Rady Miejskiej w Polanowie z dnia 15.12.2020 r. (Dz.Urz.Woj. Zachodniopom. z dn. 21.01.2021 r., poz. 358)</t>
  </si>
  <si>
    <t>PLZA0430, Oczyszczalnia Polanów, ul. Sławieńska 14, 76-010 Polanów</t>
  </si>
  <si>
    <t>29.12.2020 r., XXV/219/2020, Rada Miejska w Lipianach, w sprawie wyznaczenia obszaru i granic aglomeracji Lipiany, Dz. Urz. Woj. Zachodniopom., 2021 r., poz. 228</t>
  </si>
  <si>
    <t>Oczyszczalnia ścieków w Lipianach, obręb Będzin w gminie Lipiany, PLZA0440</t>
  </si>
  <si>
    <t>Uchwała Nr XXXVII/369/20 Rady Miejskiej w Wolinie z dnia 29 grudnia 2020 r. w sprawie wyznaczenia obszaru i granic aglomeracji Wolin (Dz. Urz. Woj. Zachodniopomorskiego z 2021 r. poz. 243)</t>
  </si>
  <si>
    <t>PZA0450</t>
  </si>
  <si>
    <t>Kalisz Pomorski</t>
  </si>
  <si>
    <t>Uchwała nr XXXIII/248/20 Rady Miejskiej w Kaliszu Pomorskim z dnia 26 listopada 2020 r. w sprawie wyznaczenia aglomeracji Kalisz Pomorski Dz. Urz. Woj. Zachodniopomorskiego 2020.5953</t>
  </si>
  <si>
    <t>Kalisz Pomorski PLZA0460, ul. Szczecińska Kalisz Pomorski</t>
  </si>
  <si>
    <t xml:space="preserve">Uchwała nr XXII/161/2020 Rady Miejskiej w Golczewiez dnia 25 września 2020 r. Dz. Urz. Woj. Zachodniopomorskiego poz.4997 z dn. 12.11.2020 r. </t>
  </si>
  <si>
    <t>PLZA0470 Zakład Usług Publicznych w Golczewie, ul. Krótka 4, 72-410 Golczewo</t>
  </si>
  <si>
    <t>Uchwała Nr XXXIV/230/2021 Rady Miejskiej w Sianowie z dnia 31 marca 2021 r. w sprawie wyznaczenia obszaru i granic aglomeracji Sianów (Dz. Urz. Woj. Zach z 2021 poz. 1872)</t>
  </si>
  <si>
    <t>PLZA0020, OŚ Jamno, ul. Filtrowa 1, 75-900 Koszalin</t>
  </si>
  <si>
    <t>Uchwała Rady Miejskiej z dnia 28.12.2020 nr XVII/149/2020 w sprawie wyznaczenia obszaru i granic aglomeracji Mieszkowice, Dziennik Urzędowy Woj. Zachodniopomorskiego poz. 220 z dnia 14.01.2021</t>
  </si>
  <si>
    <t>Oczyszczalnia "Mieszkowice", ul. Polna 2, 74-505 Mieszkowice</t>
  </si>
  <si>
    <t xml:space="preserve">29.12.2020 r., XXVI/219/2020, Rada Miejska w Mirosławcu, Dz. Urz. Woj. ZACH. 2021.236
Ogłoszony: 14.01.2021
</t>
  </si>
  <si>
    <t>PLZA0500 Oczyszczalnia ścieków w Mirosławcu, ul. Wolności 37, 78-650 Mirosławiec</t>
  </si>
  <si>
    <t>Uchwała nr XXVI/193/2020 Rady Miejskiej w Trzcińsku Zdroju z dnia 18.12.2020 r. w sprawie wyznaczenie aglomeracji Trzcińsko-Zdrój (Dz. Urz. Woj. Zachodniopomorskiego z 2021 r. poz. 745)</t>
  </si>
  <si>
    <t>PLZA0510, Komunalna Oczyszczalnia Ścieków w Trzcińsku Zdroju, PLZA051, ul. Spokojna 11, 74-510 Trzcińsko-Zdrój</t>
  </si>
  <si>
    <t>Uchwała Nr XXIX/175/2020 Rady Gminy Grzmiąca z dnia 28 grudnia 2020 r. w sprawie wyznaczenia obszaru i granic aglomeracji Grzmiąca (Dziennik Urzędowy Woj. Zachodniopomorskiego z 14 stycznia 2021 r., poz. 245)</t>
  </si>
  <si>
    <t>PLZA0530, Grzmiąca, ul. Bankowa 3A 78-450 Grzmiąca</t>
  </si>
  <si>
    <t xml:space="preserve">Uchwała nr XIX/165/20 Rady Miejskiej w Resku, z dnia 30 listopada 2020 r. w sprawie wyznaczenia granic i obszaru Aglomeracji Resko (Publikacja -Dz.U. Woj. Zachodniopomorskiego z 24.12.2020 r. poz. 5952) </t>
  </si>
  <si>
    <t>PLZA0540; oczyszczalnia ścieków w Resku, ul. Zielona 1</t>
  </si>
  <si>
    <t>Uchwała Rady Miejskiej w Człopie nr XXIII/179/2020 z dnia 20.12.2020, DzU. Woj. Zachodniopomorskiego nr 526.2021</t>
  </si>
  <si>
    <t>PLZA0550 Oczyszczalnia Człopa ul. Żeromskiego 78-630 Człopa</t>
  </si>
  <si>
    <t>Uchwała Nr XXII/180/2020 Rady Miejskiej w Tucznie z dnia 24 listopada 2020 r. (Dz.Urz.Woj. Zach. z 2020 r., poz. 5920)</t>
  </si>
  <si>
    <t>PLZA0561, oczyszczalnia Tuczno, ul. Tulipanowa, 78-640 Tuczno</t>
  </si>
  <si>
    <t>Dobrzany
Marianowo</t>
  </si>
  <si>
    <t>XXI/189/20 Rady Miejskiej w Dobrzanach z dn. 29.12.2020, Dziennik Urzędowy Woj. Zachodniopomorskiego poz. 214 z 14.01.2021 r.</t>
  </si>
  <si>
    <t>OCZYSZCZALNIA DOBRZANY
PLZA0570
DALEKA 3, 73-130 DOBRZANY</t>
  </si>
  <si>
    <t>Uchwała XXX/228/2020 Rady Miejskiej w Płotach z 21.12.2020 r. (Dz.U.Woj.Zachodniop. z dnia 05.01.2021 r&gt;)</t>
  </si>
  <si>
    <t>PŁOTY, ul. KOSZALIŃSKA PLZA0580</t>
  </si>
  <si>
    <t>22 grudnia 2020 r., poz. 5818,Dziennik Urzędowy Woj. Zachodniopomorskiego, Uchwała Nr XXIV/157/2020 Rady Miejskiej w Maszewie z dnia 26 listopada 2020 r. w sprawie wyznaczenia obszaru i granic aglomeracji Gminy Maszewo</t>
  </si>
  <si>
    <t>Maszewo, ul. Spacerowa,72-130 Maszewo, PLZA0600</t>
  </si>
  <si>
    <t xml:space="preserve">Uchwała Nr XV/177/20 Rady Miejskiej w Stepnicy z dnia 27 listopada 2020 r. w sprawie likwidacji dotychczasowej aglomeracji Stepnica oraz wyznaczenia aglomeracji Stepnica w nowym kształcie </t>
  </si>
  <si>
    <t>Oczyszczalnia ścieków w Stepnicy, PLZA0620, ul. Studzienna w Stepnicy, dz. nr 232/11 obręb geodezyjny Stepnica-1</t>
  </si>
  <si>
    <t>Uchwała Nr XXVIII/386/21 Rady Miejskiej w Goleniowie z dnia 27 stycznia 2021 r. w sprawie wyznaczenia obszaru i granic Aglomeracji Goleniów, http://e-Dziennik.szczecin.uw.gov.pl/WDU_Z/2021/1065/akt.pdf</t>
  </si>
  <si>
    <t>Uchwała Rady Miejskiej w Białym Borze Nr XXIII/172 /2020 z dnia 30.12.2020 (Dz. U. Woj. Zachodniopomorskiego z 2021., poz. 242)</t>
  </si>
  <si>
    <t>Biały Bór, PLZA0660, ul. Leśna 2, 78-425 Biały Bór</t>
  </si>
  <si>
    <t>Uchwała nr XXIV/322/2020 Rady Gminy Kołbaskowie z dnia 28.12.2020 r. w sprawie wyznaczenia obszaru i granic aglomeracji Kołbaskowo (Dz.Urz. Woj. Zachodn. z 2021 r. poz. 259)</t>
  </si>
  <si>
    <t>PLZA0670 Przecław, ul. Kasztanowa 33, 72-005 Przecław</t>
  </si>
  <si>
    <t>Uchwała Nr XXII/223/20 Rady Gminy DOLICE z dnia 29 grudnia 2020 r. w sprawie wyznaczenia obszaru i granic aglomeracji Dolice</t>
  </si>
  <si>
    <t>PLZA0690</t>
  </si>
  <si>
    <t>Uchwała Rady Miejskiej w Pełczycach Nr XV.163.2020 z 22 grudnia 2020 (Dz. U. Woj. Zach. z 2021, poz.225 z dnia 14 stycznia 2021)</t>
  </si>
  <si>
    <t>PLZA0720, ul. Starogrodzka, 73-260 Pełczyce</t>
  </si>
  <si>
    <t>Chociwel</t>
  </si>
  <si>
    <t>22.12.2020 r., Uchwała Nr XXV/150/2020,Rady Miejskiej w Chociwlu,Dz. Urz. Woj. Zachodniopomorskiego poz. 213 z dnia 14.01.2021 r.,</t>
  </si>
  <si>
    <t>PZLA0730,Komunalna Oczyszczalnia Ścieków w Chociwlu,73-120 Chociwel, ul. Parkowa 1</t>
  </si>
  <si>
    <t>gm. Tychowo, gm. Połczyn-Zdrój</t>
  </si>
  <si>
    <t>Uchwała Nr XXVIII181/20 Rady Miejskiej w TYCHOWIE z dnia 30 LISTOPADA 2020 ROKU, Dziennik Urzędowy Woj. Zachodniopomorskiego, Ogłoszony: 22 grudnia 2020 roku</t>
  </si>
  <si>
    <t xml:space="preserve">PLZA0740 Oczyszczalnia Tychowo 78 - 220 Tychowo, ul. Dolna 7 </t>
  </si>
  <si>
    <t xml:space="preserve">Węgorzyno </t>
  </si>
  <si>
    <t>Węgorzyno</t>
  </si>
  <si>
    <t xml:space="preserve">Uchwała Nr XXI/204/2020 Rady Miejskiej w WĘGORZYNIE z dn. 18.XII.2020 r. </t>
  </si>
  <si>
    <t xml:space="preserve">WĘGORZYNO,PLZA0760, POŁCHOWO 28, DZ. 112/10, OBR. POŁCHOWO, </t>
  </si>
  <si>
    <t>18 grudnia 2020 Uchwała Nr XXI/180/2020 Rady Gminy MANOWO Dziennik Urzędowy Woj. Zachodniopomorskiego z dnia 13 stycznia 2021 poz.206</t>
  </si>
  <si>
    <t>Oczyszczalnia ścieków Jamno PLZA0020 ul. Filtrowa 1 75-900 Koszalin</t>
  </si>
  <si>
    <t>Uchwała Nr XXVII/127/20 Rady Miejskiej w RECZU z dnia 21 grudnia 2020 r. w sprawie wyznaczenia aglomeracji Recz</t>
  </si>
  <si>
    <t>PLZA0790; Recz; ul. Szumin dz. o nr ewid. 432/10 obr. Recz</t>
  </si>
  <si>
    <t>Drawno</t>
  </si>
  <si>
    <t>Uchwała Nr XXVII/161/2020 Rady Miejskiej w Drawnie z dnia 29 grudnia 2020 r. w sprawie wyznaczenia obszaru, wielkości i granic aglomeracji Drawno Dz. Urz. Woj. Zachodniopomorskiego 2021.530</t>
  </si>
  <si>
    <t xml:space="preserve">PLZA0800,73-220 DRAWNO, działki nr ew. 412/6, i412/8 obręb Dolina </t>
  </si>
  <si>
    <t xml:space="preserve">Uchwała XX/159/2020 Rady Miejskiej w Ińsku z dn. 16 grudnia 2020 Dz. Urz. Woj. Zachodniopomorskiego z 2020 poz. 5772 </t>
  </si>
  <si>
    <t>PLZA0820 oczyszczalnia Ińsko dz. 703/2 obręb Ciemnik</t>
  </si>
  <si>
    <t>30.11.2020, XXII/194/2020, Rada Miejska w Cedyni, Dziennik Urzędowy Woj. Zachodniopomorskiego z dnia 16 grudnia 2020 r. Poz. 5698</t>
  </si>
  <si>
    <t>PLZA0830, Oczyszczalnia ścieków w Cedyni, Osinów Dolny, 74-520 Cedynia</t>
  </si>
  <si>
    <t>Uchwała Nr XXIV/129/2020 Rady Gminy WIERZCHOWO (DZ.URZ. Woj. Zachodniopomorskiego z 2020 r. POZ. 4559</t>
  </si>
  <si>
    <t>PLZA084, WIERZCHOWO, ul. SZKOLNA 6, 78-530 WIERZCHOWO</t>
  </si>
  <si>
    <t>gm. Rąbino</t>
  </si>
  <si>
    <t>Uchwała nr XXVIII/150/2020 z dnia 30.12.2020 r. Dz. U. Woj. Zach. 211 z dnia 14.01.2021 r.</t>
  </si>
  <si>
    <t>PLZA0850 Oczyszczalnia Rąbino 78-331 Rąbino</t>
  </si>
  <si>
    <t>gm. Biesiekierz</t>
  </si>
  <si>
    <t>Uchwała Nr XXIII/160/20 Rady Gminy Biesiekierz z dnia 17 grudnia 2020 roku w sprawie wyznaczenia obszaru i granic aglomeracji Gminy Biesiekierz opublikowana w Dzienniku Urzędowym Woj. Zachodniopomorskiego dnia 15 stycznia 2021 r., poz. 256</t>
  </si>
  <si>
    <t xml:space="preserve">PLZA091N Oczyszczalnia Biesiekierz 76-039 Biesiekierz Biesiekierz 27D </t>
  </si>
  <si>
    <t>Uchwała Nr XXIII/161/2020 Dz. Urz. Woj. Zach. Nr 5746/2020, Rozporządzenie Wojewody w sprawie ustalenia dla Gminy Widuchowa obszaru aglomeracji</t>
  </si>
  <si>
    <t xml:space="preserve">Oczyszczalnia ścieków w Widuchowej, dz. nr 599/2 obręb Widuchowa 2, ul. Bulwary Rybackie 1a, 74-120 Widuchowa, PLZA1000N, </t>
  </si>
  <si>
    <t>XXII/115/2020 RG Warnice z dnia 30.12.2020 r.</t>
  </si>
  <si>
    <t>Pyrzyckie Przedsiębiorstwo Komunalne Sp. z o. o. ul. Kościuszki 26, 74-200 Pyrzyce, PPK-PLZA0140; Miejskie Przedsiębiorstwo Gospodarki Komunalnej, ul. Okrzei 6, 73-110 Stargard, MPGKPLZA0040</t>
  </si>
  <si>
    <t>Uchwałą Nr XXIII/705/20 Rady Miasta Szczecin z dnia 24.11.2020 r ogłoszona w Dzienniku Urzędowym Woj. Zachodniopomorskiego z 2020 r poz. 6048</t>
  </si>
  <si>
    <t>Oczyszczalnia Ścieków Zdroje 
PLZA0012
ul. Wspólna 43
70-762 Szczecin</t>
  </si>
  <si>
    <t>Uchwała Nr XIX/269/2020 Rady Gminy z dnia 26 listopada 2020, http://e-Dziennik.szczecin.uw.gov.pl/legalact/2020/5783/</t>
  </si>
  <si>
    <t>PLZA5010 Oczyszczalnia Ścieków Redlica, ul. Zielona 100, 72-002 Dołuje</t>
  </si>
  <si>
    <t xml:space="preserve"> Świdwin</t>
  </si>
  <si>
    <t>Uchwała nr XXIV/187/2020 Rady Gminy Świdwin z dnia 29.12.2020 r.</t>
  </si>
  <si>
    <t>Gmina Moryń</t>
  </si>
  <si>
    <t>Uchwała Nr XIV/111/2020
Rady Miejskiej w MORYNIU
z dnia 18 listopada 2020 r. w sprawie wyznaczenia obszaru i granic aglomeracji Moryń
(Dz. Urz. Woj. Zachodniopomorskiego z 2020 r. poz. 5727)</t>
  </si>
  <si>
    <t>Oczyszczalnia ścieków komunalnych w Moryniu, PLZA5030, działka nr 125 obr. Moryń 1 (ul. Piaskowa), 74-503 Moryń</t>
  </si>
  <si>
    <t>Uchwała nr XIX/152/2020 Rady Gminy Banie z dnia 22 grudnia 2020 r. D.U. Woj. Zachodniopomorskiego z dnia 19.01.2021 r. poz. 287</t>
  </si>
  <si>
    <t>PLZA5040, Banie, ul. Ogrodowa</t>
  </si>
  <si>
    <t>Uchwała Nr XIX/270/2020 Rady Gminy z dnia 26 listopada 2020, http://e-Dziennik.szczecin.uw.gov.pl/legalact/2020/5784/</t>
  </si>
  <si>
    <t xml:space="preserve">PLZA0011 Oczyszczalnia Ścieków Pomorzany, ul. Tama Pomorzańska 8, 70-030 Szczecin </t>
  </si>
  <si>
    <t>Uchwała Nr XVI/134/20 Rady Gminy w PRZYBIERNOWIE z dnia 30 grudnia 2020 r. w sprawie wyznaczenia obszaru i granic aglomeracji Przybiernów</t>
  </si>
  <si>
    <t>PLZA6020 Zabierzewo dz. nr 58/2 obręb Zabierzewo</t>
  </si>
  <si>
    <t>Rada Gminy Świeszyno z dnia 17 grudnia 2020 r. Dz.Urz 30.12.2020 r. poz 6027</t>
  </si>
  <si>
    <t>PLZA002 Oczyszczalnia ścieków "Jamno" ul. Filtrowa 1, 75-900 Koszalin</t>
  </si>
  <si>
    <t>Czy alomeracja została ujęta w sprawozdnaiu z 2022 r.</t>
  </si>
  <si>
    <t>Nazwa błędu/wskazówki dot. wypełniania kolumn:</t>
  </si>
  <si>
    <r>
      <t>projektowa dobowa przepustowość hydrauliczna oczyszczalni  
 [m</t>
    </r>
    <r>
      <rPr>
        <vertAlign val="superscript"/>
        <sz val="12"/>
        <color indexed="8"/>
        <rFont val="Calibri"/>
        <family val="2"/>
      </rPr>
      <t>3</t>
    </r>
    <r>
      <rPr>
        <sz val="12"/>
        <color indexed="8"/>
        <rFont val="Calibri"/>
        <family val="2"/>
      </rPr>
      <t>/d]</t>
    </r>
  </si>
  <si>
    <t>wydatki na oczyszczalnie (suma)</t>
  </si>
  <si>
    <t>Kolumna pomocnicza, oblicza różnicę między poniesionymi nakładami, a źródłami ich pochodzenia</t>
  </si>
  <si>
    <t>Kolumna pomocnicza
Różnica między nakładami poniesionymi, a źródłami finansowania</t>
  </si>
  <si>
    <t>INWESTYCJE</t>
  </si>
  <si>
    <t>liczba błędów:</t>
  </si>
  <si>
    <t>liczba pustych pól, które należy uzupełnić:</t>
  </si>
  <si>
    <t>Informacja pomocnicza dot. wypełnienia kolumny:</t>
  </si>
  <si>
    <t xml:space="preserve">   PODSTAWOWE DANE AGLOMERACJI</t>
  </si>
  <si>
    <t xml:space="preserve">    INFORMACJE O SYSTEMACH ZBIERANIA</t>
  </si>
  <si>
    <t xml:space="preserve">      INFORMACJE O KANALIZACJI</t>
  </si>
  <si>
    <t xml:space="preserve">    SIECI KANALIZACYJNE</t>
  </si>
  <si>
    <t xml:space="preserve">     FINANSOWANIE </t>
  </si>
  <si>
    <t xml:space="preserve">    LOKALIZACJA</t>
  </si>
  <si>
    <t xml:space="preserve">  WARUNKI ZGODNOŚCI</t>
  </si>
  <si>
    <t>Kolumna uzupełniana automatycznie
Wartość kolumny powinna być =0</t>
  </si>
  <si>
    <t>Należy opisać</t>
  </si>
  <si>
    <t>Kolumna uzupełniona automatycznie
Wartość kolumny powinna być równa 0</t>
  </si>
  <si>
    <t>Kolumna uzupełniana automatycznie
W razie potrzeby można uzupełnić ręcznie
Pole nie może być puste</t>
  </si>
  <si>
    <t>Procent skanalizowania aglomeracji</t>
  </si>
  <si>
    <t>ilość ścieków komunalnych odprowadzonych zbiorczym systemem kanalizacyjnym do oczyszczalni  [tys. m3/r]</t>
  </si>
  <si>
    <t xml:space="preserve">Kolumna uzupełniana automatycznie
</t>
  </si>
  <si>
    <t>X</t>
  </si>
  <si>
    <t>Kolumna pomocnicza uzupełniana automatycznie</t>
  </si>
  <si>
    <t>Spełnienie warunku I
1-spełnia
0-nie spełnia</t>
  </si>
  <si>
    <t>Dane aglomeracji do której należy oczyszczalnia ścieków</t>
  </si>
  <si>
    <t>RLM nieskanalizowanych</t>
  </si>
  <si>
    <t xml:space="preserve">powiat
</t>
  </si>
  <si>
    <t xml:space="preserve">regionalny zarząd gospodarki wodnej
</t>
  </si>
  <si>
    <t xml:space="preserve">zarząd zlewni
</t>
  </si>
  <si>
    <t xml:space="preserve">region wodny
</t>
  </si>
  <si>
    <t>obszar dorzecza</t>
  </si>
  <si>
    <t>Do celów określonych w art. 96 ust. 1 pkt 5 ustawy o odpadach</t>
  </si>
  <si>
    <t>RLM dostarczana do oczyszczalni taborem asenizacyjnym</t>
  </si>
  <si>
    <t>Zestawienie łączne RLM</t>
  </si>
  <si>
    <t>budowa sieci kanalizacyjnej - długość sieci  planowanej do budowy wg VI_AKPOŚ</t>
  </si>
  <si>
    <t>modernizacja sieci kanalizacyjnej - długość sieci planowanej do modernizacji wg VI_AKPOŚ</t>
  </si>
  <si>
    <t>Inwestycje na sieci kanalizacyjnej planowane wg VI AKPOŚ</t>
  </si>
  <si>
    <t>budowa sieci: 0 km, modernizacja sieci: 2,5 km</t>
  </si>
  <si>
    <t>budowa sieci: 0 km, modernizacja sieci: 0 km</t>
  </si>
  <si>
    <t>budowa sieci: 0,5 km, modernizacja sieci: 0 km</t>
  </si>
  <si>
    <t>budowa sieci: 1,6 km, modernizacja sieci: 1,13 km</t>
  </si>
  <si>
    <t>budowa sieci: 0,4 km, modernizacja sieci: 0 km</t>
  </si>
  <si>
    <t>budowa sieci: 1,6 km, modernizacja sieci: 8 km</t>
  </si>
  <si>
    <t>budowa sieci: 0 km, modernizacja sieci: 12 km</t>
  </si>
  <si>
    <t>budowa sieci: 7,2 km, modernizacja sieci: 1,38 km</t>
  </si>
  <si>
    <t>budowa sieci: 0,6 km, modernizacja sieci: 1,9 km</t>
  </si>
  <si>
    <t>budowa sieci: 1,8 km, modernizacja sieci: 0,3 km</t>
  </si>
  <si>
    <t>budowa sieci: 2,29 km, modernizacja sieci: 7 km</t>
  </si>
  <si>
    <t>budowa sieci: 5,4 km, modernizacja sieci: 1 km</t>
  </si>
  <si>
    <t>budowa sieci: 5,1 km, modernizacja sieci: 0 km</t>
  </si>
  <si>
    <t>budowa sieci: 6 km, modernizacja sieci: 9 km</t>
  </si>
  <si>
    <t>budowa sieci: 0,56 km, modernizacja sieci: 2,5 km</t>
  </si>
  <si>
    <t>budowa sieci: 0 km, modernizacja sieci: 0,35 km</t>
  </si>
  <si>
    <t>budowa sieci: 1,15 km, modernizacja sieci: 1 km</t>
  </si>
  <si>
    <t>budowa sieci: 5,35 km, modernizacja sieci: 0 km</t>
  </si>
  <si>
    <t>budowa sieci: 0,3 km, modernizacja sieci: 0 km</t>
  </si>
  <si>
    <t>budowa sieci: 6 km, modernizacja sieci: 0,1 km</t>
  </si>
  <si>
    <t>budowa sieci: 0,42 km, modernizacja sieci: 0 km</t>
  </si>
  <si>
    <t>budowa sieci: 0,5 km, modernizacja sieci: 2 km</t>
  </si>
  <si>
    <t>budowa sieci: 0,5 km, modernizacja sieci: 1 km</t>
  </si>
  <si>
    <t>budowa sieci: 23,8 km, modernizacja sieci: 9,6 km</t>
  </si>
  <si>
    <t>budowa sieci: 0 km, modernizacja sieci: 5,3 km</t>
  </si>
  <si>
    <t>budowa sieci: 2,3 km, modernizacja sieci: 1,1 km</t>
  </si>
  <si>
    <t>budowa sieci: 13,8 km, modernizacja sieci: 1,6 km</t>
  </si>
  <si>
    <t>budowa sieci: 0 km, modernizacja sieci: 1,5 km</t>
  </si>
  <si>
    <t>budowa sieci: 2,4 km, modernizacja sieci: 0 km</t>
  </si>
  <si>
    <t>budowa sieci: 0,36 km, modernizacja sieci: 7,8 km</t>
  </si>
  <si>
    <t>budowa sieci: 11 km, modernizacja sieci: 2 km</t>
  </si>
  <si>
    <t>budowa sieci: 0,5 km, modernizacja sieci: 2,15 km</t>
  </si>
  <si>
    <t>budowa sieci: 0,285 km, modernizacja sieci: 0 km</t>
  </si>
  <si>
    <t>budowa sieci: 0 km, modernizacja sieci: 21,5 km</t>
  </si>
  <si>
    <t>budowa sieci: 0 km, modernizacja sieci: 10 km</t>
  </si>
  <si>
    <t>budowa sieci: 0 km, modernizacja sieci: 8,055 km</t>
  </si>
  <si>
    <t>budowa sieci: 22,5 km, modernizacja sieci: 5 km</t>
  </si>
  <si>
    <t>budowa sieci: 8 km, modernizacja sieci: 0 km</t>
  </si>
  <si>
    <t>budowa sieci: 0,767 km, modernizacja sieci: 1,9 km</t>
  </si>
  <si>
    <t>budowa sieci: 0,9 km, modernizacja sieci: 0,2 km</t>
  </si>
  <si>
    <t>budowa sieci: 0,9 km, modernizacja sieci: 0 km</t>
  </si>
  <si>
    <t>budowa sieci: 0 km, modernizacja sieci: 0,4 km</t>
  </si>
  <si>
    <t>budowa sieci: 4 km, modernizacja sieci: 0 km</t>
  </si>
  <si>
    <t>budowa sieci: 3,5 km, modernizacja sieci: 1,2 km</t>
  </si>
  <si>
    <t>budowa sieci: 1,7 km, modernizacja sieci: 1 km</t>
  </si>
  <si>
    <t>budowa sieci: 0 km, modernizacja sieci: 5 km</t>
  </si>
  <si>
    <t>budowa sieci: 0 km, modernizacja sieci: 0,82 km</t>
  </si>
  <si>
    <t>budowa sieci: 1,006 km, modernizacja sieci: 1,755 km</t>
  </si>
  <si>
    <t>budowa sieci: 4,6 km, modernizacja sieci: 0 km</t>
  </si>
  <si>
    <t>budowa sieci: 0,34 km, modernizacja sieci: 0 km</t>
  </si>
  <si>
    <t>budowa sieci: 8,258 km, modernizacja sieci: 0 km</t>
  </si>
  <si>
    <t>budowa sieci: 0,9 km, modernizacja sieci: 5,161 km</t>
  </si>
  <si>
    <t>budowa sieci: 5,5 km, modernizacja sieci: 0 km</t>
  </si>
  <si>
    <t>budowa sieci: 4,945 km, modernizacja sieci: 0 km</t>
  </si>
  <si>
    <t>budowa sieci: 1,847 km, modernizacja sieci: 0 km</t>
  </si>
  <si>
    <t>budowa sieci: 0 km, modernizacja sieci: 63,3 km</t>
  </si>
  <si>
    <t>budowa sieci: 5 km, modernizacja sieci: 0 km</t>
  </si>
  <si>
    <t>budowa sieci: 17,9 km, modernizacja sieci: 0 km</t>
  </si>
  <si>
    <t>budowa sieci: 2,991 km, modernizacja sieci: 4,25 km</t>
  </si>
  <si>
    <t>budowa sieci: 2 km, modernizacja sieci: 0 km</t>
  </si>
  <si>
    <t>budowa sieci: 0,6 km, modernizacja sieci: 0 km</t>
  </si>
  <si>
    <t>budowa sieci: 1,6479 km, modernizacja sieci: 0 km</t>
  </si>
  <si>
    <t>budowa sieci: 3,9 km, modernizacja sieci: 0 km</t>
  </si>
  <si>
    <t>budowa sieci: 1,7 km, modernizacja sieci: 0 km</t>
  </si>
  <si>
    <t>budowa sieci: 4,8 km, modernizacja sieci: 2,5 km</t>
  </si>
  <si>
    <t>budowa sieci: 3,65 km, modernizacja sieci: 2,05 km</t>
  </si>
  <si>
    <t>budowa sieci: 1,2 km, modernizacja sieci: 0 km</t>
  </si>
  <si>
    <t>budowa sieci: 6,39 km, modernizacja sieci: 0 km</t>
  </si>
  <si>
    <t>budowa sieci: 0 km, modernizacja sieci: 3 km</t>
  </si>
  <si>
    <t>budowa sieci: 11,5 km, modernizacja sieci: 1,1 km</t>
  </si>
  <si>
    <t>budowa sieci: 2,5 km, modernizacja sieci: 1,2 km</t>
  </si>
  <si>
    <t>budowa sieci: 3,681 km, modernizacja sieci: 0 km</t>
  </si>
  <si>
    <t>budowa sieci: 3,5 km, modernizacja sieci: 0 km</t>
  </si>
  <si>
    <t>budowa sieci: 2,1 km, modernizacja sieci: 0 km</t>
  </si>
  <si>
    <t>budowa sieci: 3,95 km, modernizacja sieci: 0 km</t>
  </si>
  <si>
    <t>budowa sieci: 1,199 km, modernizacja sieci: 2 km</t>
  </si>
  <si>
    <t>budowa sieci: 2,8 km, modernizacja sieci: 0 km</t>
  </si>
  <si>
    <t>budowa sieci: 4,5 km, modernizacja sieci: 0 km</t>
  </si>
  <si>
    <t>budowa sieci: 0,6 km, modernizacja sieci: 1,5 km</t>
  </si>
  <si>
    <t>budowa sieci: 0 km, modernizacja sieci: 0,2 km</t>
  </si>
  <si>
    <t>budowa sieci: 0,36 km, modernizacja sieci: 0 km</t>
  </si>
  <si>
    <t>budowa sieci: 7,5 km, modernizacja sieci: 0 km</t>
  </si>
  <si>
    <t>budowa sieci: 2,9 km, modernizacja sieci: 0 km</t>
  </si>
  <si>
    <t>budowa sieci: 24,2 km, modernizacja sieci: 0 km</t>
  </si>
  <si>
    <t>budowa sieci: 1,4 km, modernizacja sieci: 1,9 km</t>
  </si>
  <si>
    <t>budowa sieci: 1,1 km, modernizacja sieci: 0 km</t>
  </si>
  <si>
    <t>budowa sieci: 2,5 km, modernizacja sieci: 0 km</t>
  </si>
  <si>
    <t>budowa sieci: 1 km, modernizacja sieci: 0 km</t>
  </si>
  <si>
    <t>budowa sieci: 0,3 km, modernizacja sieci: 1 km</t>
  </si>
  <si>
    <t>budowa sieci: 6,6 km, modernizacja sieci: 0 km</t>
  </si>
  <si>
    <t>budowa sieci: 2,34 km, modernizacja sieci: 26,011 km</t>
  </si>
  <si>
    <t>budowa sieci: 14,687 km, modernizacja sieci: 12,591 km</t>
  </si>
  <si>
    <t>budowa sieci: 2,15 km, modernizacja sieci: 2 km</t>
  </si>
  <si>
    <t>budowa sieci: 1,3 km, modernizacja sieci: 2 km</t>
  </si>
  <si>
    <t>budowa sieci: 4,7 km, modernizacja sieci: 0 km</t>
  </si>
  <si>
    <t>budowa sieci: 0 km, modernizacja sieci: 1,7 km</t>
  </si>
  <si>
    <t>budowa sieci: 7,3 km, modernizacja sieci: 5 km</t>
  </si>
  <si>
    <t>budowa sieci: 24,8 km, modernizacja sieci: 4,2 km</t>
  </si>
  <si>
    <t>budowa sieci: 1,4 km, modernizacja sieci: 0,5 km</t>
  </si>
  <si>
    <t>budowa sieci: 0,3 km, modernizacja sieci: 84 km</t>
  </si>
  <si>
    <t>budowa sieci: 2,6 km, modernizacja sieci: 0 km</t>
  </si>
  <si>
    <t>budowa sieci: 2,3 km, modernizacja sieci: 0 km</t>
  </si>
  <si>
    <t>budowa sieci: 2,7 km, modernizacja sieci: 0 km</t>
  </si>
  <si>
    <t>budowa sieci: 13,8 km, modernizacja sieci: 0 km</t>
  </si>
  <si>
    <t>budowa sieci: 0,3 km, modernizacja sieci: 0,7 km</t>
  </si>
  <si>
    <t>budowa sieci: 0,25 km, modernizacja sieci: 0 km</t>
  </si>
  <si>
    <t>budowa sieci: 0 km, modernizacja sieci: 0,88 km</t>
  </si>
  <si>
    <t>budowa sieci: 0 km, modernizacja sieci: 1,1 km</t>
  </si>
  <si>
    <t>budowa sieci: 0,8 km, modernizacja sieci: 6,7 km</t>
  </si>
  <si>
    <t>budowa sieci: 1,8 km, modernizacja sieci: 1,5 km</t>
  </si>
  <si>
    <t>budowa sieci: 4 km, modernizacja sieci: 2 km</t>
  </si>
  <si>
    <t>budowa sieci: 6 km, modernizacja sieci: 0 km</t>
  </si>
  <si>
    <t>budowa sieci: 0 km, modernizacja sieci: 2 km</t>
  </si>
  <si>
    <t>budowa sieci: 7,1 km, modernizacja sieci: 0 km</t>
  </si>
  <si>
    <t>budowa sieci: 0 km, modernizacja sieci: 25 km</t>
  </si>
  <si>
    <t>budowa sieci: 0,09 km, modernizacja sieci: 0 km</t>
  </si>
  <si>
    <t>budowa sieci: 1,1 km, modernizacja sieci: 1 km</t>
  </si>
  <si>
    <t>budowa sieci: 0,8 km, modernizacja sieci: 0 km</t>
  </si>
  <si>
    <t>budowa sieci: 0,32 km, modernizacja sieci: 0 km</t>
  </si>
  <si>
    <t>budowa sieci: 0,27 km, modernizacja sieci: 5 km</t>
  </si>
  <si>
    <t>budowa sieci: 21 km, modernizacja sieci: 0 km</t>
  </si>
  <si>
    <t>budowa sieci: 5,6 km, modernizacja sieci: 0 km</t>
  </si>
  <si>
    <t>budowa sieci: 1,6 km, modernizacja sieci: 0 km</t>
  </si>
  <si>
    <t>budowa sieci: 15,77 km, modernizacja sieci: 8,7 km</t>
  </si>
  <si>
    <t>budowa sieci: 71,8 km, modernizacja sieci: 23,3 km</t>
  </si>
  <si>
    <t>budowa sieci: 0 km, modernizacja sieci: 14 km</t>
  </si>
  <si>
    <t>budowa sieci: 25,1 km, modernizacja sieci: 0 km</t>
  </si>
  <si>
    <t>budowa sieci: 107 km, modernizacja sieci: 3,6 km</t>
  </si>
  <si>
    <t>budowa sieci: 17,29 km, modernizacja sieci: 6 km</t>
  </si>
  <si>
    <t>budowa sieci: 14,8 km, modernizacja sieci: 5 km</t>
  </si>
  <si>
    <t>budowa sieci: 3,9 km, modernizacja sieci: 0,8 km</t>
  </si>
  <si>
    <t>budowa sieci: 3,7 km, modernizacja sieci: 0 km</t>
  </si>
  <si>
    <t>budowa sieci: 2,43 km, modernizacja sieci: 0,28 km</t>
  </si>
  <si>
    <t>budowa sieci: 5,5 km, modernizacja sieci: 1,5 km</t>
  </si>
  <si>
    <t>budowa sieci: 1,9 km, modernizacja sieci: 0 km</t>
  </si>
  <si>
    <t>budowa sieci: 5,2 km, modernizacja sieci: 0,2 km</t>
  </si>
  <si>
    <t>budowa sieci: 0,7 km, modernizacja sieci: 2 km</t>
  </si>
  <si>
    <t>budowa sieci: 5 km, modernizacja sieci: 2 km</t>
  </si>
  <si>
    <t>budowa sieci: 2,8 km, modernizacja sieci: 0,06 km</t>
  </si>
  <si>
    <t>budowa sieci: 2,618 km, modernizacja sieci: 0,15 km</t>
  </si>
  <si>
    <t>budowa sieci: 2 km, modernizacja sieci: 2,8 km</t>
  </si>
  <si>
    <t>budowa sieci: 5,2 km, modernizacja sieci: 0,9 km</t>
  </si>
  <si>
    <t>budowa sieci: 0 km, modernizacja sieci: 4,6 km</t>
  </si>
  <si>
    <t>budowa sieci: 19,4 km, modernizacja sieci: 1,3 km</t>
  </si>
  <si>
    <t>budowa sieci: 0,65 km, modernizacja sieci: 0 km</t>
  </si>
  <si>
    <t>budowa sieci: 1,6 km, modernizacja sieci: 1,2 km</t>
  </si>
  <si>
    <t>budowa sieci: 6,7 km, modernizacja sieci: 0 km</t>
  </si>
  <si>
    <t>budowa sieci: 0,225 km, modernizacja sieci: 0 km</t>
  </si>
  <si>
    <t>budowa sieci: 8,8 km, modernizacja sieci: 0 km</t>
  </si>
  <si>
    <t>budowa sieci: 0 km, modernizacja sieci: 1 km</t>
  </si>
  <si>
    <t>budowa sieci: 4,3 km, modernizacja sieci: 0 km</t>
  </si>
  <si>
    <t>budowa sieci: 0,55 km, modernizacja sieci: 0,9 km</t>
  </si>
  <si>
    <t>budowa sieci: 8,1 km, modernizacja sieci: 0 km</t>
  </si>
  <si>
    <t>budowa sieci: 20,5 km, modernizacja sieci: 0 km</t>
  </si>
  <si>
    <t>budowa sieci: 10 km, modernizacja sieci: 0 km</t>
  </si>
  <si>
    <t>budowa sieci: 6,4 km, modernizacja sieci: 0 km</t>
  </si>
  <si>
    <t>budowa sieci: 31,43 km, modernizacja sieci: 0 km</t>
  </si>
  <si>
    <t>budowa sieci: 0,83 km, modernizacja sieci: 0,695 km</t>
  </si>
  <si>
    <t>budowa sieci: 23,9 km, modernizacja sieci: 0 km</t>
  </si>
  <si>
    <t>budowa sieci: 42,1 km, modernizacja sieci: 0 km</t>
  </si>
  <si>
    <t>budowa sieci: 12,2416666666667 km, modernizacja sieci: 0 km</t>
  </si>
  <si>
    <t>budowa sieci: 13,9 km, modernizacja sieci: 0 km</t>
  </si>
  <si>
    <t>budowa sieci: 0 km, modernizacja sieci: 0,7 km</t>
  </si>
  <si>
    <t>budowa sieci: 4,29 km, modernizacja sieci: 0 km</t>
  </si>
  <si>
    <t>budowa sieci: 0,42 km, modernizacja sieci: 0,1 km</t>
  </si>
  <si>
    <t>budowa sieci: 0,22 km, modernizacja sieci: 0 km</t>
  </si>
  <si>
    <t>budowa sieci: 0,6 km, modernizacja sieci: 7,6 km</t>
  </si>
  <si>
    <t>budowa sieci: 13,2 km, modernizacja sieci: 0 km</t>
  </si>
  <si>
    <t>budowa sieci: 0,8 km, modernizacja sieci: 45 km</t>
  </si>
  <si>
    <t>budowa sieci: 0 km, modernizacja sieci: 0,8 km</t>
  </si>
  <si>
    <t>budowa sieci: 1,5 km, modernizacja sieci: 5 km</t>
  </si>
  <si>
    <t>budowa sieci: 0 km, modernizacja sieci: 2,2 km</t>
  </si>
  <si>
    <t>budowa sieci: 2,5 km, modernizacja sieci: 0,5 km</t>
  </si>
  <si>
    <t>budowa sieci: 2,38 km, modernizacja sieci: 1 km</t>
  </si>
  <si>
    <t>budowa sieci: 6,59 km, modernizacja sieci: 0 km</t>
  </si>
  <si>
    <t>budowa sieci: 67,5 km, modernizacja sieci: 8,35 km</t>
  </si>
  <si>
    <t>budowa sieci: 11,3 km, modernizacja sieci: 5,7 km</t>
  </si>
  <si>
    <t>budowa sieci: 2,5 km, modernizacja sieci: 15 km</t>
  </si>
  <si>
    <t>budowa sieci: 0 km, modernizacja sieci: 5,5 km</t>
  </si>
  <si>
    <t>budowa sieci: 0,55 km, modernizacja sieci: 10 km</t>
  </si>
  <si>
    <t>budowa sieci: 4,9 km, modernizacja sieci: 6,5 km</t>
  </si>
  <si>
    <t>budowa sieci: 0 km, modernizacja sieci: 2,25 km</t>
  </si>
  <si>
    <t>budowa sieci: 0 km, modernizacja sieci: 2,4 km</t>
  </si>
  <si>
    <t>budowa sieci: 1,5 km, modernizacja sieci: 0 km</t>
  </si>
  <si>
    <t>budowa sieci: 8,2 km, modernizacja sieci: 0 km</t>
  </si>
  <si>
    <t>budowa sieci: 14 km, modernizacja sieci: 0 km</t>
  </si>
  <si>
    <t>budowa sieci: 0,2 km, modernizacja sieci: 0 km</t>
  </si>
  <si>
    <t>budowa sieci: 0 km, modernizacja sieci: 50 km</t>
  </si>
  <si>
    <t>budowa sieci: 7,44 km, modernizacja sieci: 18,82 km</t>
  </si>
  <si>
    <t>budowa sieci: 3,4 km, modernizacja sieci: 1,6 km</t>
  </si>
  <si>
    <t>budowa sieci: 3,79 km, modernizacja sieci: 0,3 km</t>
  </si>
  <si>
    <t>budowa sieci: 22,55 km, modernizacja sieci: 99,3 km</t>
  </si>
  <si>
    <t>budowa sieci: 3,603 km, modernizacja sieci: 0 km</t>
  </si>
  <si>
    <t>budowa sieci: 17 km, modernizacja sieci: 8 km</t>
  </si>
  <si>
    <t>budowa sieci: 90,64 km, modernizacja sieci: 0 km</t>
  </si>
  <si>
    <t>budowa sieci: 19,2 km, modernizacja sieci: 19,6 km</t>
  </si>
  <si>
    <t>budowa sieci: 1,34 km, modernizacja sieci: 3,5 km</t>
  </si>
  <si>
    <t>budowa sieci: 1,45 km, modernizacja sieci: 0 km</t>
  </si>
  <si>
    <t>budowa sieci: 4,12 km, modernizacja sieci: 5,7 km</t>
  </si>
  <si>
    <t>budowa sieci: 0 km, modernizacja sieci: 20 km</t>
  </si>
  <si>
    <t>budowa sieci: 0 km, modernizacja sieci: 18,2 km</t>
  </si>
  <si>
    <t>budowa sieci: 13,75 km, modernizacja sieci: 3,7 km</t>
  </si>
  <si>
    <t>budowa sieci: 59,2 km, modernizacja sieci: 0 km</t>
  </si>
  <si>
    <t>budowa sieci: 0 km, modernizacja sieci: 10,7 km</t>
  </si>
  <si>
    <t>budowa sieci: 28 km, modernizacja sieci: 0 km</t>
  </si>
  <si>
    <t>budowa sieci: 8,8 km, modernizacja sieci: 45,4 km</t>
  </si>
  <si>
    <t>budowa sieci: 0 km, modernizacja sieci: 0,37 km</t>
  </si>
  <si>
    <t>budowa sieci: 5,33 km, modernizacja sieci: 2,5 km</t>
  </si>
  <si>
    <t>budowa sieci: 2 km, modernizacja sieci: 1,5 km</t>
  </si>
  <si>
    <t>budowa sieci: 1,4 km, modernizacja sieci: 0 km</t>
  </si>
  <si>
    <t>budowa sieci: 8,2 km, modernizacja sieci: 0,7 km</t>
  </si>
  <si>
    <t>budowa sieci: 9,1 km, modernizacja sieci: 4,1 km</t>
  </si>
  <si>
    <t>budowa sieci: 2,2 km, modernizacja sieci: 0 km</t>
  </si>
  <si>
    <t>budowa sieci: 23,56 km, modernizacja sieci: 0 km</t>
  </si>
  <si>
    <t>budowa sieci: 1,104 km, modernizacja sieci: 2 km</t>
  </si>
  <si>
    <t>budowa sieci: 4,9 km, modernizacja sieci: 2 km</t>
  </si>
  <si>
    <t>budowa sieci: 5,8 km, modernizacja sieci: 0 km</t>
  </si>
  <si>
    <t>budowa sieci: 3,5 km, modernizacja sieci: 6 km</t>
  </si>
  <si>
    <t>budowa sieci: 9,5 km, modernizacja sieci: 0 km</t>
  </si>
  <si>
    <t>budowa sieci: 0,8 km, modernizacja sieci: 0,6 km</t>
  </si>
  <si>
    <t>budowa sieci: 12,533 km, modernizacja sieci: 0 km</t>
  </si>
  <si>
    <t>budowa sieci: 21,2 km, modernizacja sieci: 0,35 km</t>
  </si>
  <si>
    <t>budowa sieci: 29,2 km, modernizacja sieci: 0 km</t>
  </si>
  <si>
    <t>budowa sieci: 1,7 km, modernizacja sieci: 0,5 km</t>
  </si>
  <si>
    <t>budowa sieci: 0,1 km, modernizacja sieci: 1 km</t>
  </si>
  <si>
    <t>budowa sieci: 9,3 km, modernizacja sieci: 0 km</t>
  </si>
  <si>
    <t>budowa sieci: 11 km, modernizacja sieci: 0 km</t>
  </si>
  <si>
    <t>budowa sieci: 0,2 km, modernizacja sieci: 1,8 km</t>
  </si>
  <si>
    <t>budowa sieci: 48,16 km, modernizacja sieci: 0 km</t>
  </si>
  <si>
    <t>budowa sieci: 1 km, modernizacja sieci: 0,4 km</t>
  </si>
  <si>
    <t>budowa sieci: 0,7 km, modernizacja sieci: 0 km</t>
  </si>
  <si>
    <t>budowa sieci: 46,9 km, modernizacja sieci: 0 km</t>
  </si>
  <si>
    <t>budowa sieci: 19 km, modernizacja sieci: 3,5 km</t>
  </si>
  <si>
    <t>budowa sieci: 10,05 km, modernizacja sieci: 0 km</t>
  </si>
  <si>
    <t>budowa sieci: 0,13 km, modernizacja sieci: 0 km</t>
  </si>
  <si>
    <t>budowa sieci: 17,8 km, modernizacja sieci: 0 km</t>
  </si>
  <si>
    <t>budowa sieci: 0 km, modernizacja sieci: 1,256 km</t>
  </si>
  <si>
    <t>budowa sieci: 32,5 km, modernizacja sieci: 0 km</t>
  </si>
  <si>
    <t>budowa sieci: 4,7 km, modernizacja sieci: 3 km</t>
  </si>
  <si>
    <t>budowa sieci: 40,7 km, modernizacja sieci: 0 km</t>
  </si>
  <si>
    <t>budowa sieci: 1,565 km, modernizacja sieci: 0 km</t>
  </si>
  <si>
    <t>budowa sieci: 13 km, modernizacja sieci: 0 km</t>
  </si>
  <si>
    <t>budowa sieci: 4,4 km, modernizacja sieci: 0 km</t>
  </si>
  <si>
    <t>budowa sieci: 41,6 km, modernizacja sieci: 0 km</t>
  </si>
  <si>
    <t>budowa sieci: 35,8 km, modernizacja sieci: 0 km</t>
  </si>
  <si>
    <t>budowa sieci: 20 km, modernizacja sieci: 0 km</t>
  </si>
  <si>
    <t>budowa sieci: 52,1 km, modernizacja sieci: 0 km</t>
  </si>
  <si>
    <t>budowa sieci: 0,775 km, modernizacja sieci: 0 km</t>
  </si>
  <si>
    <t>budowa sieci: 154,6 km, modernizacja sieci: 142,9 km</t>
  </si>
  <si>
    <t>budowa sieci: 64 km, modernizacja sieci: 3,5 km</t>
  </si>
  <si>
    <t>budowa sieci: 0,23 km, modernizacja sieci: 0,44 km</t>
  </si>
  <si>
    <t>budowa sieci: 5,1 km, modernizacja sieci: 3,5 km</t>
  </si>
  <si>
    <t>budowa sieci: 4,7 km, modernizacja sieci: 15 km</t>
  </si>
  <si>
    <t>budowa sieci: 16,4 km, modernizacja sieci: 6,3 km</t>
  </si>
  <si>
    <t>budowa sieci: 65,65 km, modernizacja sieci: 9,6 km</t>
  </si>
  <si>
    <t>budowa sieci: 24,7 km, modernizacja sieci: 0 km</t>
  </si>
  <si>
    <t>budowa sieci: 31,25 km, modernizacja sieci: 0 km</t>
  </si>
  <si>
    <t>budowa sieci: 35 km, modernizacja sieci: 0,7 km</t>
  </si>
  <si>
    <t>budowa sieci: 0,6 km, modernizacja sieci: 0,2 km</t>
  </si>
  <si>
    <t>budowa sieci: 45 km, modernizacja sieci: 0 km</t>
  </si>
  <si>
    <t>budowa sieci: 0,402 km, modernizacja sieci: 0 km</t>
  </si>
  <si>
    <t>budowa sieci: 2,95 km, modernizacja sieci: 0 km</t>
  </si>
  <si>
    <t>budowa sieci: 1 km, modernizacja sieci: 0,6 km</t>
  </si>
  <si>
    <t>budowa sieci: 13,65 km, modernizacja sieci: 0 km</t>
  </si>
  <si>
    <t>budowa sieci: 7,4 km, modernizacja sieci: 0 km</t>
  </si>
  <si>
    <t>budowa sieci: 1,9 km, modernizacja sieci: 2,2 km</t>
  </si>
  <si>
    <t>budowa sieci: 12,5 km, modernizacja sieci: 3 km</t>
  </si>
  <si>
    <t>budowa sieci: 1,9 km, modernizacja sieci: 40 km</t>
  </si>
  <si>
    <t>budowa sieci: 15,4 km, modernizacja sieci: 0 km</t>
  </si>
  <si>
    <t>budowa sieci: 0,4 km, modernizacja sieci: 8 km</t>
  </si>
  <si>
    <t>budowa sieci: 0 km, modernizacja sieci: 5,8 km</t>
  </si>
  <si>
    <t>budowa sieci: 24,66 km, modernizacja sieci: 6 km</t>
  </si>
  <si>
    <t>budowa sieci: 0,3 km, modernizacja sieci: 19,6 km</t>
  </si>
  <si>
    <t>budowa sieci: 0 km, modernizacja sieci: 15 km</t>
  </si>
  <si>
    <t>budowa sieci: 0 km, modernizacja sieci: 0,9 km</t>
  </si>
  <si>
    <t>budowa sieci: 70 km, modernizacja sieci: 0 km</t>
  </si>
  <si>
    <t>budowa sieci: 15,5 km, modernizacja sieci: 0 km</t>
  </si>
  <si>
    <t>budowa sieci: 19 km, modernizacja sieci: 15 km</t>
  </si>
  <si>
    <t>budowa sieci: 31 km, modernizacja sieci: 0 km</t>
  </si>
  <si>
    <t>budowa sieci: 25,5 km, modernizacja sieci: 0 km</t>
  </si>
  <si>
    <t>budowa sieci: 1 km, modernizacja sieci: 1,6 km</t>
  </si>
  <si>
    <t>budowa sieci: 0 km, modernizacja sieci: 30 km</t>
  </si>
  <si>
    <t>budowa sieci: 4,2 km, modernizacja sieci: 0 km</t>
  </si>
  <si>
    <t>budowa sieci: 7,7 km, modernizacja sieci: 0 km</t>
  </si>
  <si>
    <t>budowa sieci: 3,92 km, modernizacja sieci: 0 km</t>
  </si>
  <si>
    <t>budowa sieci: 0,1 km, modernizacja sieci: 0 km</t>
  </si>
  <si>
    <t>budowa sieci: 11,74 km, modernizacja sieci: 0 km</t>
  </si>
  <si>
    <t>budowa sieci: 74 km, modernizacja sieci: 0 km</t>
  </si>
  <si>
    <t>budowa sieci: 10,8 km, modernizacja sieci: 0 km</t>
  </si>
  <si>
    <t>budowa sieci: 0 km, modernizacja sieci: 18 km</t>
  </si>
  <si>
    <t>budowa sieci: 0,3 km, modernizacja sieci: 5 km</t>
  </si>
  <si>
    <t>budowa sieci: 8,14 km, modernizacja sieci: 0 km</t>
  </si>
  <si>
    <t>budowa sieci: 1,2 km, modernizacja sieci: 0,3 km</t>
  </si>
  <si>
    <t>budowa sieci: 120 km, modernizacja sieci: 0 km</t>
  </si>
  <si>
    <t>budowa sieci: 15 km, modernizacja sieci: 5 km</t>
  </si>
  <si>
    <t>budowa sieci: 26,53 km, modernizacja sieci: 0 km</t>
  </si>
  <si>
    <t>budowa sieci: 3,2 km, modernizacja sieci: 0,6 km</t>
  </si>
  <si>
    <t>budowa sieci: 5 km, modernizacja sieci: 10 km</t>
  </si>
  <si>
    <t>budowa sieci: 0 km, modernizacja sieci: 0,1 km</t>
  </si>
  <si>
    <t>budowa sieci: 0,55 km, modernizacja sieci: 0,3 km</t>
  </si>
  <si>
    <t>budowa sieci: 42,9 km, modernizacja sieci: 0 km</t>
  </si>
  <si>
    <t>budowa sieci: 1,3 km, modernizacja sieci: 0 km</t>
  </si>
  <si>
    <t>budowa sieci: 12 km, modernizacja sieci: 0 km</t>
  </si>
  <si>
    <t>budowa sieci: 44,7 km, modernizacja sieci: 0 km</t>
  </si>
  <si>
    <t>budowa sieci: 0 km, modernizacja sieci: 0,535 km</t>
  </si>
  <si>
    <t>budowa sieci: 6,2 km, modernizacja sieci: 1 km</t>
  </si>
  <si>
    <t>budowa sieci: 61,71 km, modernizacja sieci: 5 km</t>
  </si>
  <si>
    <t>budowa sieci: 0,26 km, modernizacja sieci: 2 km</t>
  </si>
  <si>
    <t>budowa sieci: 6,379 km, modernizacja sieci: 8 km</t>
  </si>
  <si>
    <t>budowa sieci: 37,37 km, modernizacja sieci: 0 km</t>
  </si>
  <si>
    <t>budowa sieci: 3,126 km, modernizacja sieci: 4 km</t>
  </si>
  <si>
    <t>budowa sieci: 33 km, modernizacja sieci: 21,8 km</t>
  </si>
  <si>
    <t>budowa sieci: 32,3 km, modernizacja sieci: 0 km</t>
  </si>
  <si>
    <t>budowa sieci: 6,38 km, modernizacja sieci: 0 km</t>
  </si>
  <si>
    <t>budowa sieci: 9,78 km, modernizacja sieci: 14,5 km</t>
  </si>
  <si>
    <t>budowa sieci: 3,3 km, modernizacja sieci: 3 km</t>
  </si>
  <si>
    <t>budowa sieci: 4,5 km, modernizacja sieci: 1,27 km</t>
  </si>
  <si>
    <t>budowa sieci: 0 km, modernizacja sieci: 259,9 km</t>
  </si>
  <si>
    <t>budowa sieci: 0,3 km, modernizacja sieci: 4,7 km</t>
  </si>
  <si>
    <t>budowa sieci: 5 km, modernizacja sieci: 1 km</t>
  </si>
  <si>
    <t>budowa sieci: 5,19 km, modernizacja sieci: 0 km</t>
  </si>
  <si>
    <t>budowa sieci: 31,5 km, modernizacja sieci: 0 km</t>
  </si>
  <si>
    <t>budowa sieci: 1,75 km, modernizacja sieci: 0 km</t>
  </si>
  <si>
    <t>budowa sieci: 1,8 km, modernizacja sieci: 0 km</t>
  </si>
  <si>
    <t>budowa sieci: 2,2 km, modernizacja sieci: 3,5 km</t>
  </si>
  <si>
    <t>budowa sieci: 19,45 km, modernizacja sieci: 0 km</t>
  </si>
  <si>
    <t>budowa sieci: 0,992 km, modernizacja sieci: 0 km</t>
  </si>
  <si>
    <t>budowa sieci: 0 km, modernizacja sieci: 8 km</t>
  </si>
  <si>
    <t>budowa sieci: 5,7 km, modernizacja sieci: 0 km</t>
  </si>
  <si>
    <t>budowa sieci: 4,6 km, modernizacja sieci: 10 km</t>
  </si>
  <si>
    <t>budowa sieci: 2,55 km, modernizacja sieci: 0 km</t>
  </si>
  <si>
    <t>budowa sieci: 0 km, modernizacja sieci: 1,86 km</t>
  </si>
  <si>
    <t>budowa sieci: 10,476 km, modernizacja sieci: 2 km</t>
  </si>
  <si>
    <t>budowa sieci: 2,7 km, modernizacja sieci: 2 km</t>
  </si>
  <si>
    <t>budowa sieci: 30,9 km, modernizacja sieci: 0 km</t>
  </si>
  <si>
    <t>budowa sieci: 21,36 km, modernizacja sieci: 0 km</t>
  </si>
  <si>
    <t>budowa sieci: 15 km, modernizacja sieci: 0 km</t>
  </si>
  <si>
    <t>budowa sieci: 21,5 km, modernizacja sieci: 0 km</t>
  </si>
  <si>
    <t>budowa sieci: 6,9 km, modernizacja sieci: 6 km</t>
  </si>
  <si>
    <t>budowa sieci: 26,82 km, modernizacja sieci: 0 km</t>
  </si>
  <si>
    <t>budowa sieci: 148,8 km, modernizacja sieci: 3,73 km</t>
  </si>
  <si>
    <t>budowa sieci: 13,28 km, modernizacja sieci: 15 km</t>
  </si>
  <si>
    <t>budowa sieci: 18,445 km, modernizacja sieci: 11 km</t>
  </si>
  <si>
    <t>budowa sieci: 3,8 km, modernizacja sieci: 0,7 km</t>
  </si>
  <si>
    <t>budowa sieci: 9,57 km, modernizacja sieci: 5,7 km</t>
  </si>
  <si>
    <t>budowa sieci: 0,35 km, modernizacja sieci: 0 km</t>
  </si>
  <si>
    <t>budowa sieci: 3 km, modernizacja sieci: 10 km</t>
  </si>
  <si>
    <t>budowa sieci: 1,5 km, modernizacja sieci: 2,5 km</t>
  </si>
  <si>
    <t>budowa sieci: 4,5 km, modernizacja sieci: 0,2 km</t>
  </si>
  <si>
    <t>budowa sieci: 2,3 km, modernizacja sieci: 1 km</t>
  </si>
  <si>
    <t>budowa sieci: 3,5 km, modernizacja sieci: 2 km</t>
  </si>
  <si>
    <t>budowa sieci: 0 km, modernizacja sieci: 0,5 km</t>
  </si>
  <si>
    <t>budowa sieci: 2,86 km, modernizacja sieci: 0 km</t>
  </si>
  <si>
    <t>budowa sieci: 2,71 km, modernizacja sieci: 0 km</t>
  </si>
  <si>
    <t>budowa sieci: 0,21 km, modernizacja sieci: 0 km</t>
  </si>
  <si>
    <t>budowa sieci: 7,65 km, modernizacja sieci: 0 km</t>
  </si>
  <si>
    <t>budowa sieci: 8,008 km, modernizacja sieci: 0 km</t>
  </si>
  <si>
    <t>budowa sieci: 6,5 km, modernizacja sieci: 1,6 km</t>
  </si>
  <si>
    <t>budowa sieci: 5,2 km, modernizacja sieci: 0 km</t>
  </si>
  <si>
    <t>budowa sieci: 0 km, modernizacja sieci: 1,8 km</t>
  </si>
  <si>
    <t>budowa sieci: 15,92 km, modernizacja sieci: 0 km</t>
  </si>
  <si>
    <t>budowa sieci: 2,44 km, modernizacja sieci: 0 km</t>
  </si>
  <si>
    <t>budowa sieci: 5 km, modernizacja sieci: 3 km</t>
  </si>
  <si>
    <t>budowa sieci: 6,1 km, modernizacja sieci: 0 km</t>
  </si>
  <si>
    <t>budowa sieci: 17,3 km, modernizacja sieci: 2 km</t>
  </si>
  <si>
    <t>budowa sieci: 0 km, modernizacja sieci: 3,8 km</t>
  </si>
  <si>
    <t>budowa sieci: 20,08 km, modernizacja sieci: 0 km</t>
  </si>
  <si>
    <t>budowa sieci: 15,7 km, modernizacja sieci: 0 km</t>
  </si>
  <si>
    <t>budowa sieci: 3 km, modernizacja sieci: 33,9 km</t>
  </si>
  <si>
    <t>budowa sieci: 5,12 km, modernizacja sieci: 0 km</t>
  </si>
  <si>
    <t>budowa sieci: 2,9 km, modernizacja sieci: 2 km</t>
  </si>
  <si>
    <t>budowa sieci: 7 km, modernizacja sieci: 5 km</t>
  </si>
  <si>
    <t>budowa sieci: 0,3 km, modernizacja sieci: 2 km</t>
  </si>
  <si>
    <t>budowa sieci: 69,4 km, modernizacja sieci: 8,9 km</t>
  </si>
  <si>
    <t>budowa sieci: 0,7 km, modernizacja sieci: 2,7 km</t>
  </si>
  <si>
    <t>budowa sieci: 12,3 km, modernizacja sieci: 0 km</t>
  </si>
  <si>
    <t>budowa sieci: 19 km, modernizacja sieci: 0 km</t>
  </si>
  <si>
    <t>budowa sieci: 11,66 km, modernizacja sieci: 0 km</t>
  </si>
  <si>
    <t>budowa sieci: 3,845 km, modernizacja sieci: 0 km</t>
  </si>
  <si>
    <t>budowa sieci: 10,74 km, modernizacja sieci: 0 km</t>
  </si>
  <si>
    <t>budowa sieci: 1,619 km, modernizacja sieci: 0 km</t>
  </si>
  <si>
    <t>budowa sieci: 12,0465 km, modernizacja sieci: 0 km</t>
  </si>
  <si>
    <t>budowa sieci: 8,82 km, modernizacja sieci: 13,2 km</t>
  </si>
  <si>
    <t>budowa sieci: 0,3 km, modernizacja sieci: 1,8 km</t>
  </si>
  <si>
    <t>budowa sieci: 1,646 km, modernizacja sieci: 0 km</t>
  </si>
  <si>
    <t>budowa sieci: 0,5 km, modernizacja sieci: 0,2 km</t>
  </si>
  <si>
    <t>budowa sieci: 3,3 km, modernizacja sieci: 0 km</t>
  </si>
  <si>
    <t>budowa sieci: 0 km, modernizacja sieci: 0,3 km</t>
  </si>
  <si>
    <t>budowa sieci: 1,6 km, modernizacja sieci: 5 km</t>
  </si>
  <si>
    <t>budowa sieci: 11,4 km, modernizacja sieci: 33 km</t>
  </si>
  <si>
    <t>budowa sieci: 9,257 km, modernizacja sieci: 1,1 km</t>
  </si>
  <si>
    <t>budowa sieci: 2,68 km, modernizacja sieci: 0 km</t>
  </si>
  <si>
    <t>budowa sieci: 2,75 km, modernizacja sieci: 0 km</t>
  </si>
  <si>
    <t>budowa sieci: 42,1 km, modernizacja sieci: 0,2 km</t>
  </si>
  <si>
    <t>budowa sieci: 36,42 km, modernizacja sieci: 0 km</t>
  </si>
  <si>
    <t>budowa sieci: 25,15 km, modernizacja sieci: 0 km</t>
  </si>
  <si>
    <t>budowa sieci: 4,04 km, modernizacja sieci: 0 km</t>
  </si>
  <si>
    <t>budowa sieci: 11,6 km, modernizacja sieci: 0 km</t>
  </si>
  <si>
    <t>budowa sieci: 9,1 km, modernizacja sieci: 0 km</t>
  </si>
  <si>
    <t>budowa sieci: 6,55 km, modernizacja sieci: 0 km</t>
  </si>
  <si>
    <t>budowa sieci: 12,8 km, modernizacja sieci: 0 km</t>
  </si>
  <si>
    <t>budowa sieci: 4,956 km, modernizacja sieci: 0 km</t>
  </si>
  <si>
    <t>budowa sieci: 17,3 km, modernizacja sieci: 0 km</t>
  </si>
  <si>
    <t>budowa sieci: 24 km, modernizacja sieci: 0 km</t>
  </si>
  <si>
    <t>budowa sieci: 130,6 km, modernizacja sieci: 11,56 km</t>
  </si>
  <si>
    <t>budowa sieci: 0 km, modernizacja sieci: 14,3 km</t>
  </si>
  <si>
    <t>budowa sieci: 5,6 km, modernizacja sieci: 14,5 km</t>
  </si>
  <si>
    <t>budowa sieci: 0,23 km, modernizacja sieci: 3,9 km</t>
  </si>
  <si>
    <t>budowa sieci: 1,56 km, modernizacja sieci: 0,6 km</t>
  </si>
  <si>
    <t>budowa sieci: 10 km, modernizacja sieci: 6 km</t>
  </si>
  <si>
    <t>budowa sieci: 0 km, modernizacja sieci: 24,1 km</t>
  </si>
  <si>
    <t>budowa sieci: 11,3 km, modernizacja sieci: 0 km</t>
  </si>
  <si>
    <t>budowa sieci: 7 km, modernizacja sieci: 0,5 km</t>
  </si>
  <si>
    <t>budowa sieci: 4,1 km, modernizacja sieci: 0 km</t>
  </si>
  <si>
    <t>budowa sieci: 3,78 km, modernizacja sieci: 1 km</t>
  </si>
  <si>
    <t>budowa sieci: 1,76 km, modernizacja sieci: 0 km</t>
  </si>
  <si>
    <t>budowa sieci: 7,4 km, modernizacja sieci: 2 km</t>
  </si>
  <si>
    <t>budowa sieci: 18 km, modernizacja sieci: 3,8 km</t>
  </si>
  <si>
    <t>budowa sieci: 4,6 km, modernizacja sieci: 3,2 km</t>
  </si>
  <si>
    <t>budowa sieci: 2,2 km, modernizacja sieci: 0,1 km</t>
  </si>
  <si>
    <t>budowa sieci: 2,94 km, modernizacja sieci: 0 km</t>
  </si>
  <si>
    <t>budowa sieci: 2,48 km, modernizacja sieci: 1 km</t>
  </si>
  <si>
    <t>budowa sieci: 30,24 km, modernizacja sieci: 0 km</t>
  </si>
  <si>
    <t>budowa sieci: 0,75 km, modernizacja sieci: 0 km</t>
  </si>
  <si>
    <t>budowa sieci: 3,3915 km, modernizacja sieci: 0 km</t>
  </si>
  <si>
    <t>budowa sieci: 2,2 km, modernizacja sieci: 2,4 km</t>
  </si>
  <si>
    <t>budowa sieci: 20,4 km, modernizacja sieci: 0 km</t>
  </si>
  <si>
    <t>budowa sieci: 2,27 km, modernizacja sieci: 3 km</t>
  </si>
  <si>
    <t>budowa sieci: 3,5 km, modernizacja sieci: 1 km</t>
  </si>
  <si>
    <t>budowa sieci: 2,04 km, modernizacja sieci: 0 km</t>
  </si>
  <si>
    <t>budowa sieci: 1,58 km, modernizacja sieci: 0 km</t>
  </si>
  <si>
    <t>budowa sieci: 23,1 km, modernizacja sieci: 0 km</t>
  </si>
  <si>
    <t>budowa sieci: 3,1 km, modernizacja sieci: 0 km</t>
  </si>
  <si>
    <t>budowa sieci: 0 km, modernizacja sieci: 0,87 km</t>
  </si>
  <si>
    <t>budowa sieci: 3 km, modernizacja sieci: 0 km</t>
  </si>
  <si>
    <t>budowa sieci: 5 km, modernizacja sieci: 7 km</t>
  </si>
  <si>
    <t>budowa sieci: 1,53 km, modernizacja sieci: 0 km</t>
  </si>
  <si>
    <t>budowa sieci: 9,03 km, modernizacja sieci: 0 km</t>
  </si>
  <si>
    <t>budowa sieci: 13,84 km, modernizacja sieci: 0 km</t>
  </si>
  <si>
    <t>budowa sieci: 1 km, modernizacja sieci: 2 km</t>
  </si>
  <si>
    <t>budowa sieci: 49 km, modernizacja sieci: 6,6 km</t>
  </si>
  <si>
    <t>budowa sieci: 0,352 km, modernizacja sieci: 0 km</t>
  </si>
  <si>
    <t>budowa sieci: 0 km, modernizacja sieci: 1,31 km</t>
  </si>
  <si>
    <t>budowa sieci: 14,7 km, modernizacja sieci: 0 km</t>
  </si>
  <si>
    <t>budowa sieci: 3,2 km, modernizacja sieci: 0,7 km</t>
  </si>
  <si>
    <t>budowa sieci: 3,6 km, modernizacja sieci: 0,37 km</t>
  </si>
  <si>
    <t>budowa sieci: 0 km, modernizacja sieci: 29 km</t>
  </si>
  <si>
    <t>budowa sieci: 1 km, modernizacja sieci: 5 km</t>
  </si>
  <si>
    <t>budowa sieci: 1 km, modernizacja sieci: 0,3 km</t>
  </si>
  <si>
    <t>budowa sieci: 16,24 km, modernizacja sieci: 0 km</t>
  </si>
  <si>
    <t>budowa sieci: 55,2 km, modernizacja sieci: 2,1 km</t>
  </si>
  <si>
    <t>budowa sieci: 11,33 km, modernizacja sieci: 0 km</t>
  </si>
  <si>
    <t>budowa sieci: 0,7 km, modernizacja sieci: 5 km</t>
  </si>
  <si>
    <t>budowa sieci: 47 km, modernizacja sieci: 12 km</t>
  </si>
  <si>
    <t>budowa sieci: 11,1 km, modernizacja sieci: 0 km</t>
  </si>
  <si>
    <t>budowa sieci: 5,5 km, modernizacja sieci: 11,88 km</t>
  </si>
  <si>
    <t>budowa sieci: 0,3 km, modernizacja sieci: 8,056 km</t>
  </si>
  <si>
    <t>budowa sieci: 4,8 km, modernizacja sieci: 0 km</t>
  </si>
  <si>
    <t>budowa sieci: 1,25 km, modernizacja sieci: 0 km</t>
  </si>
  <si>
    <t>budowa sieci: 4,7 km, modernizacja sieci: 1,3 km</t>
  </si>
  <si>
    <t>budowa sieci: 0 km, modernizacja sieci: 5,4 km</t>
  </si>
  <si>
    <t>budowa sieci: 2,2 km, modernizacja sieci: 5,1 km</t>
  </si>
  <si>
    <t>budowa sieci: 0 km, modernizacja sieci: 5,6 km</t>
  </si>
  <si>
    <t>budowa sieci: 2 km, modernizacja sieci: 10 km</t>
  </si>
  <si>
    <t>budowa sieci: 0 km, modernizacja sieci: 9,25 km</t>
  </si>
  <si>
    <t>budowa sieci: 40 km, modernizacja sieci: 8 km</t>
  </si>
  <si>
    <t>budowa sieci: 3 km, modernizacja sieci: 16 km</t>
  </si>
  <si>
    <t>budowa sieci: 4,252 km, modernizacja sieci: 0 km</t>
  </si>
  <si>
    <t>budowa sieci: 22 km, modernizacja sieci: 10 km</t>
  </si>
  <si>
    <t>budowa sieci: 0 km, modernizacja sieci: 2,3 km</t>
  </si>
  <si>
    <t>budowa sieci: 7,3 km, modernizacja sieci: 0 km</t>
  </si>
  <si>
    <t>budowa sieci: 31,3 km, modernizacja sieci: 6 km</t>
  </si>
  <si>
    <t>budowa sieci: 0 km, modernizacja sieci: 5,9 km</t>
  </si>
  <si>
    <t>budowa sieci: 70,36 km, modernizacja sieci: 0 km</t>
  </si>
  <si>
    <t>budowa sieci: 30 km, modernizacja sieci: 10 km</t>
  </si>
  <si>
    <t>budowa sieci: 9,8 km, modernizacja sieci: 0 km</t>
  </si>
  <si>
    <t>budowa sieci: 4,4 km, modernizacja sieci: 0,5 km</t>
  </si>
  <si>
    <t>budowa sieci: 1 km, modernizacja sieci: 15 km</t>
  </si>
  <si>
    <t>budowa sieci: 1,38 km, modernizacja sieci: 0 km</t>
  </si>
  <si>
    <t>budowa sieci: 44,2 km, modernizacja sieci: 0 km</t>
  </si>
  <si>
    <t>budowa sieci: 7 km, modernizacja sieci: 8 km</t>
  </si>
  <si>
    <t>budowa sieci: 13,09 km, modernizacja sieci: 0 km</t>
  </si>
  <si>
    <t>budowa sieci: 20,57 km, modernizacja sieci: 0 km</t>
  </si>
  <si>
    <t>budowa sieci: 1,2 km, modernizacja sieci: 2,5 km</t>
  </si>
  <si>
    <t>budowa sieci: 0 km, modernizacja sieci: 0,26 km</t>
  </si>
  <si>
    <t>budowa sieci: 1 km, modernizacja sieci: 1,5 km</t>
  </si>
  <si>
    <t>budowa sieci: 4 km, modernizacja sieci: 3,5 km</t>
  </si>
  <si>
    <t>budowa sieci: 0 km, modernizacja sieci: 25,5 km</t>
  </si>
  <si>
    <t>budowa sieci: 26,52 km, modernizacja sieci: 0 km</t>
  </si>
  <si>
    <t>budowa sieci: 1,5 km, modernizacja sieci: 30 km</t>
  </si>
  <si>
    <t>budowa sieci: 1,85 km, modernizacja sieci: 0 km</t>
  </si>
  <si>
    <t>budowa sieci: 10,6 km, modernizacja sieci: 0 km</t>
  </si>
  <si>
    <t>budowa sieci: 10,353 km, modernizacja sieci: 0 km</t>
  </si>
  <si>
    <t>budowa sieci: 10,664 km, modernizacja sieci: 2 km</t>
  </si>
  <si>
    <t>budowa sieci: 9,7 km, modernizacja sieci: 1 km</t>
  </si>
  <si>
    <t>budowa sieci: 10,3 km, modernizacja sieci: 0 km</t>
  </si>
  <si>
    <t>budowa sieci: 9,2885 km, modernizacja sieci: 0 km</t>
  </si>
  <si>
    <t>budowa sieci: 20,25 km, modernizacja sieci: 0 km</t>
  </si>
  <si>
    <t>budowa sieci: 3,2 km, modernizacja sieci: 0 km</t>
  </si>
  <si>
    <t>budowa sieci: 3 km, modernizacja sieci: 1,5 km</t>
  </si>
  <si>
    <t>budowa sieci: 3,88 km, modernizacja sieci: 0 km</t>
  </si>
  <si>
    <t>budowa sieci: 12,88 km, modernizacja sieci: 0 km</t>
  </si>
  <si>
    <t>budowa sieci: 14,282 km, modernizacja sieci: 0 km</t>
  </si>
  <si>
    <t>budowa sieci: 34 km, modernizacja sieci: 0 km</t>
  </si>
  <si>
    <t>budowa sieci: 25,3 km, modernizacja sieci: 2 km</t>
  </si>
  <si>
    <t>budowa sieci: 2 km, modernizacja sieci: 16 km</t>
  </si>
  <si>
    <t>budowa sieci: 4,8 km, modernizacja sieci: 5,3 km</t>
  </si>
  <si>
    <t>budowa sieci: 0 km, modernizacja sieci: 9,3 km</t>
  </si>
  <si>
    <t>budowa sieci: 0 km, modernizacja sieci: 7 km</t>
  </si>
  <si>
    <t>budowa sieci: 6,3 km, modernizacja sieci: 10,3 km</t>
  </si>
  <si>
    <t>budowa sieci: 0 km, modernizacja sieci: 5,2 km</t>
  </si>
  <si>
    <t>budowa sieci: 0,4 km, modernizacja sieci: 4,5 km</t>
  </si>
  <si>
    <t>budowa sieci: 16 km, modernizacja sieci: 0 km</t>
  </si>
  <si>
    <t>budowa sieci: 8 km, modernizacja sieci: 3,8 km</t>
  </si>
  <si>
    <t>budowa sieci: 0 km, modernizacja sieci: 1,6 km</t>
  </si>
  <si>
    <t>budowa sieci: 1,5 km, modernizacja sieci: 0,97 km</t>
  </si>
  <si>
    <t>budowa sieci: 1,54 km, modernizacja sieci: 0 km</t>
  </si>
  <si>
    <t>budowa sieci: 8,87 km, modernizacja sieci: 0 km</t>
  </si>
  <si>
    <t>budowa sieci: 4,91 km, modernizacja sieci: 0 km</t>
  </si>
  <si>
    <t>budowa sieci: 30,9 km, modernizacja sieci: 11,5 km</t>
  </si>
  <si>
    <t>budowa sieci: 2,5 km, modernizacja sieci: 1,91 km</t>
  </si>
  <si>
    <t>budowa sieci: 21,93 km, modernizacja sieci: 0 km</t>
  </si>
  <si>
    <t>budowa sieci: 3,75 km, modernizacja sieci: 3,9 km</t>
  </si>
  <si>
    <t>budowa sieci: 0,46 km, modernizacja sieci: 0,4 km</t>
  </si>
  <si>
    <t>budowa sieci: 7,92 km, modernizacja sieci: 0 km</t>
  </si>
  <si>
    <t>budowa sieci: 10,9 km, modernizacja sieci: 0 km</t>
  </si>
  <si>
    <t>budowa sieci: 0,33 km, modernizacja sieci: 0 km</t>
  </si>
  <si>
    <t>budowa sieci: 8,75 km, modernizacja sieci: 1 km</t>
  </si>
  <si>
    <t>budowa sieci: 7 km, modernizacja sieci: 0,4 km</t>
  </si>
  <si>
    <t>budowa sieci: 0 km, modernizacja sieci: 6,227 km</t>
  </si>
  <si>
    <t>budowa sieci: 0 km, modernizacja sieci: 2,1 km</t>
  </si>
  <si>
    <t>budowa sieci: 9 km, modernizacja sieci: 0 km</t>
  </si>
  <si>
    <t>budowa sieci: 1,1 km, modernizacja sieci: 0,2 km</t>
  </si>
  <si>
    <t>budowa sieci: 0,4 km, modernizacja sieci: 7,1 km</t>
  </si>
  <si>
    <t>budowa sieci: 8 km, modernizacja sieci: 2 km</t>
  </si>
  <si>
    <t>budowa sieci: 1,4 km, modernizacja sieci: 1,6 km</t>
  </si>
  <si>
    <t>budowa sieci: 1,6 km, modernizacja sieci: 0,2 km</t>
  </si>
  <si>
    <t>budowa sieci: 2,74 km, modernizacja sieci: 0,37 km</t>
  </si>
  <si>
    <t>budowa sieci: 0,8 km, modernizacja sieci: 19,5 km</t>
  </si>
  <si>
    <t>budowa sieci: 0 km, modernizacja sieci: 3,6 km</t>
  </si>
  <si>
    <t>budowa sieci: 17,28 km, modernizacja sieci: 0 km</t>
  </si>
  <si>
    <t>budowa sieci: 1 km, modernizacja sieci: 0,5 km</t>
  </si>
  <si>
    <t>budowa sieci: 0 km, modernizacja sieci: 0,13 km</t>
  </si>
  <si>
    <t>budowa sieci: 10 km, modernizacja sieci: 3 km</t>
  </si>
  <si>
    <t>budowa sieci: 1,525 km, modernizacja sieci: 0 km</t>
  </si>
  <si>
    <t>budowa sieci: 14,1 km, modernizacja sieci: 3,6 km</t>
  </si>
  <si>
    <t>budowa sieci: 8,6 km, modernizacja sieci: 0 km</t>
  </si>
  <si>
    <t>budowa sieci: 10,1 km, modernizacja sieci: 0,5 km</t>
  </si>
  <si>
    <t>budowa sieci: 3,67 km, modernizacja sieci: 0 km</t>
  </si>
  <si>
    <t>budowa sieci: 30,4 km, modernizacja sieci: 0 km</t>
  </si>
  <si>
    <t>budowa sieci: 7,8 km, modernizacja sieci: 1,2 km</t>
  </si>
  <si>
    <t>budowa sieci: 2,8 km, modernizacja sieci: 1 km</t>
  </si>
  <si>
    <t>budowa sieci: 1,39 km, modernizacja sieci: 0,808 km</t>
  </si>
  <si>
    <t>budowa sieci: 0,4 km, modernizacja sieci: 0,2 km</t>
  </si>
  <si>
    <t>budowa sieci: 13,4 km, modernizacja sieci: 0 km</t>
  </si>
  <si>
    <t>budowa sieci: 0,35 km, modernizacja sieci: 3,3 km</t>
  </si>
  <si>
    <t>budowa sieci: 1,66 km, modernizacja sieci: 0 km</t>
  </si>
  <si>
    <t>budowa sieci: 2,2062 km, modernizacja sieci: 0 km</t>
  </si>
  <si>
    <t>budowa sieci: 2 km, modernizacja sieci: 11 km</t>
  </si>
  <si>
    <t>budowa sieci: 5,82 km, modernizacja sieci: 0,7 km</t>
  </si>
  <si>
    <t>budowa sieci: 4,52 km, modernizacja sieci: 1 km</t>
  </si>
  <si>
    <t>budowa sieci: 6,65 km, modernizacja sieci: 0 km</t>
  </si>
  <si>
    <t>budowa sieci: 3,4 km, modernizacja sieci: 1,3 km</t>
  </si>
  <si>
    <t>budowa sieci: 28,112 km, modernizacja sieci: 0 km</t>
  </si>
  <si>
    <t>budowa sieci: 2,164 km, modernizacja sieci: 0 km</t>
  </si>
  <si>
    <t>budowa sieci: 14,9 km, modernizacja sieci: 0 km</t>
  </si>
  <si>
    <t>budowa sieci: 303,1 km, modernizacja sieci: 50,8 km</t>
  </si>
  <si>
    <t>budowa sieci: 7,3 km, modernizacja sieci: 17,3 km</t>
  </si>
  <si>
    <t>budowa sieci: 0,6 km, modernizacja sieci: 11,17 km</t>
  </si>
  <si>
    <t>budowa sieci: 18,3 km, modernizacja sieci: 0 km</t>
  </si>
  <si>
    <t>budowa sieci: 0 km, modernizacja sieci: 26,6 km</t>
  </si>
  <si>
    <t>budowa sieci: 23,8 km, modernizacja sieci: 1,8 km</t>
  </si>
  <si>
    <t>budowa sieci: 1,74 km, modernizacja sieci: 0,9 km</t>
  </si>
  <si>
    <t>budowa sieci: 6,75 km, modernizacja sieci: 4,3 km</t>
  </si>
  <si>
    <t>budowa sieci: 7,5 km, modernizacja sieci: 3 km</t>
  </si>
  <si>
    <t>budowa sieci: 14,6 km, modernizacja sieci: 1 km</t>
  </si>
  <si>
    <t>budowa sieci: 13,17 km, modernizacja sieci: 0 km</t>
  </si>
  <si>
    <t>budowa sieci: 43,1 km, modernizacja sieci: 0,1 km</t>
  </si>
  <si>
    <t>budowa sieci: 12,48 km, modernizacja sieci: 2,85 km</t>
  </si>
  <si>
    <t>budowa sieci: 8 km, modernizacja sieci: 5 km</t>
  </si>
  <si>
    <t>budowa sieci: 3,884 km, modernizacja sieci: 1,5 km</t>
  </si>
  <si>
    <t>budowa sieci: 0,69 km, modernizacja sieci: 0 km</t>
  </si>
  <si>
    <t>budowa sieci: 3 km, modernizacja sieci: 4,5 km</t>
  </si>
  <si>
    <t>budowa sieci: 3,5 km, modernizacja sieci: 0,7 km</t>
  </si>
  <si>
    <t>budowa sieci: 3,06 km, modernizacja sieci: 2,6 km</t>
  </si>
  <si>
    <t>budowa sieci: 35,5 km, modernizacja sieci: 1,2 km</t>
  </si>
  <si>
    <t>budowa sieci: 18,454 km, modernizacja sieci: 0 km</t>
  </si>
  <si>
    <t>budowa sieci: 2,7 km, modernizacja sieci: 1 km</t>
  </si>
  <si>
    <t>budowa sieci: 13 km, modernizacja sieci: 10 km</t>
  </si>
  <si>
    <t>budowa sieci: 9,6 km, modernizacja sieci: 0 km</t>
  </si>
  <si>
    <t>budowa sieci: 17,7 km, modernizacja sieci: 0 km</t>
  </si>
  <si>
    <t>budowa sieci: 5,118 km, modernizacja sieci: 0 km</t>
  </si>
  <si>
    <t>budowa sieci: 0 km, modernizacja sieci: 6,03 km</t>
  </si>
  <si>
    <t>budowa sieci: 0 km, modernizacja sieci: 1,4 km</t>
  </si>
  <si>
    <t>budowa sieci: 12,566 km, modernizacja sieci: 0 km</t>
  </si>
  <si>
    <t>budowa sieci: 4,959 km, modernizacja sieci: 0,3 km</t>
  </si>
  <si>
    <t>budowa sieci: 0,38 km, modernizacja sieci: 0 km</t>
  </si>
  <si>
    <t>budowa sieci: 1 km, modernizacja sieci: 10 km</t>
  </si>
  <si>
    <t>budowa sieci: 0 km, modernizacja sieci: 1,3 km</t>
  </si>
  <si>
    <t>budowa sieci: 5,9 km, modernizacja sieci: 0,5 km</t>
  </si>
  <si>
    <t>budowa sieci: 1 km, modernizacja sieci: 0,2 km</t>
  </si>
  <si>
    <t>budowa sieci: 8,23 km, modernizacja sieci: 0 km</t>
  </si>
  <si>
    <t>budowa sieci: 14,3 km, modernizacja sieci: 0 km</t>
  </si>
  <si>
    <t>budowa sieci: 4,79 km, modernizacja sieci: 0 km</t>
  </si>
  <si>
    <t>budowa sieci: 0,561 km, modernizacja sieci: 0 km</t>
  </si>
  <si>
    <t>budowa sieci: 4,745 km, modernizacja sieci: 0 km</t>
  </si>
  <si>
    <t>budowa sieci: 11,3 km, modernizacja sieci: 1,2 km</t>
  </si>
  <si>
    <t>budowa sieci: 15,876 km, modernizacja sieci: 0 km</t>
  </si>
  <si>
    <t>budowa sieci: 8,5 km, modernizacja sieci: 0 km</t>
  </si>
  <si>
    <t>budowa sieci: 3,4 km, modernizacja sieci: 0,7 km</t>
  </si>
  <si>
    <t>budowa sieci: 16,3 km, modernizacja sieci: 5 km</t>
  </si>
  <si>
    <t>budowa sieci: 2,42 km, modernizacja sieci: 0 km</t>
  </si>
  <si>
    <t>budowa sieci: 6,1 km, modernizacja sieci: 0,7 km</t>
  </si>
  <si>
    <t>budowa sieci: 9,809 km, modernizacja sieci: 0 km</t>
  </si>
  <si>
    <t>budowa sieci: 6,6 km, modernizacja sieci: 2,5 km</t>
  </si>
  <si>
    <t>budowa sieci: 16,1 km, modernizacja sieci: 0 km</t>
  </si>
  <si>
    <t>budowa sieci: 5,1 km, modernizacja sieci: 4,2 km</t>
  </si>
  <si>
    <t>budowa sieci: 139,23 km, modernizacja sieci: 6,13 km</t>
  </si>
  <si>
    <t>budowa sieci: 10,56 km, modernizacja sieci: 21,36 km</t>
  </si>
  <si>
    <t>budowa sieci: 12,2 km, modernizacja sieci: 9,08 km</t>
  </si>
  <si>
    <t>budowa sieci: 6,51 km, modernizacja sieci: 5,1 km</t>
  </si>
  <si>
    <t>budowa sieci: 0,5 km, modernizacja sieci: 1,4 km</t>
  </si>
  <si>
    <t>budowa sieci: 6,4 km, modernizacja sieci: 6,4 km</t>
  </si>
  <si>
    <t>budowa sieci: 1 km, modernizacja sieci: 1,3 km</t>
  </si>
  <si>
    <t>budowa sieci: 9,3 km, modernizacja sieci: 7,3 km</t>
  </si>
  <si>
    <t>budowa sieci: 4,84 km, modernizacja sieci: 1,5 km</t>
  </si>
  <si>
    <t>budowa sieci: 1,1 km, modernizacja sieci: 5,2 km</t>
  </si>
  <si>
    <t>budowa sieci: 27,4 km, modernizacja sieci: 3 km</t>
  </si>
  <si>
    <t>budowa sieci: 12,4 km, modernizacja sieci: 0 km</t>
  </si>
  <si>
    <t>budowa sieci: 0,7 km, modernizacja sieci: 9,1 km</t>
  </si>
  <si>
    <t>budowa sieci: 2,2 km, modernizacja sieci: 0,54 km</t>
  </si>
  <si>
    <t>budowa sieci: 6,5 km, modernizacja sieci: 0,8 km</t>
  </si>
  <si>
    <t>budowa sieci: 3 km, modernizacja sieci: 2,4 km</t>
  </si>
  <si>
    <t>budowa sieci: 18,5 km, modernizacja sieci: 0 km</t>
  </si>
  <si>
    <t>budowa sieci: 19 km, modernizacja sieci: 1,6 km</t>
  </si>
  <si>
    <t>budowa sieci: 0,39 km, modernizacja sieci: 4,83 km</t>
  </si>
  <si>
    <t>budowa sieci: 15,3 km, modernizacja sieci: 0,5 km</t>
  </si>
  <si>
    <t>budowa sieci: 1,24 km, modernizacja sieci: 0,2 km</t>
  </si>
  <si>
    <t>budowa sieci: 15,19 km, modernizacja sieci: 5 km</t>
  </si>
  <si>
    <t>budowa sieci: 69,8 km, modernizacja sieci: 0 km</t>
  </si>
  <si>
    <t>budowa sieci: 3,4 km, modernizacja sieci: 0 km</t>
  </si>
  <si>
    <t>budowa sieci: 0,33 km, modernizacja sieci: 0,5 km</t>
  </si>
  <si>
    <t>budowa sieci: 15,15 km, modernizacja sieci: 0 km</t>
  </si>
  <si>
    <t>budowa sieci: 9,4 km, modernizacja sieci: 0 km</t>
  </si>
  <si>
    <t>budowa sieci: 1 km, modernizacja sieci: 4 km</t>
  </si>
  <si>
    <t>budowa sieci: 5,5 km, modernizacja sieci: 0,7 km</t>
  </si>
  <si>
    <t>budowa sieci: 0,9 km, modernizacja sieci: 1 km</t>
  </si>
  <si>
    <t>budowa sieci: 9,5 km, modernizacja sieci: 0,5 km</t>
  </si>
  <si>
    <t>budowa sieci: 8,8 km, modernizacja sieci: 2,4 km</t>
  </si>
  <si>
    <t>budowa sieci: 0,8 km, modernizacja sieci: 0,8 km</t>
  </si>
  <si>
    <t>budowa sieci: 1,2 km, modernizacja sieci: 0,5 km</t>
  </si>
  <si>
    <t>budowa sieci: 1,1 km, modernizacja sieci: 3 km</t>
  </si>
  <si>
    <t>budowa sieci: 0,035 km, modernizacja sieci: 0 km</t>
  </si>
  <si>
    <t>budowa sieci: 1,5 km, modernizacja sieci: 3,2 km</t>
  </si>
  <si>
    <t>budowa sieci: 8,7 km, modernizacja sieci: 0,7 km</t>
  </si>
  <si>
    <t>budowa sieci: 0,08 km, modernizacja sieci: 2,6 km</t>
  </si>
  <si>
    <t>budowa sieci: 7,59 km, modernizacja sieci: 0 km</t>
  </si>
  <si>
    <t>budowa sieci: 1,36 km, modernizacja sieci: 0 km</t>
  </si>
  <si>
    <t>budowa sieci: 0,55 km, modernizacja sieci: 0 km</t>
  </si>
  <si>
    <t>budowa sieci: 0,87 km, modernizacja sieci: 0 km</t>
  </si>
  <si>
    <t>budowa sieci: 7 km, modernizacja sieci: 0 km</t>
  </si>
  <si>
    <t>budowa sieci: 78,4 km, modernizacja sieci: 0 km</t>
  </si>
  <si>
    <t>budowa sieci: 12 km, modernizacja sieci: 0,05 km</t>
  </si>
  <si>
    <t>budowa sieci: 15,2 km, modernizacja sieci: 0 km</t>
  </si>
  <si>
    <t>budowa sieci: 1,8 km, modernizacja sieci: 10 km</t>
  </si>
  <si>
    <t>budowa sieci: 16,1 km, modernizacja sieci: 6 km</t>
  </si>
  <si>
    <t>budowa sieci: 6,5 km, modernizacja sieci: 10 km</t>
  </si>
  <si>
    <t>budowa sieci: 0,4 km, modernizacja sieci: 0,3 km</t>
  </si>
  <si>
    <t>budowa sieci: 0,65 km, modernizacja sieci: 2 km</t>
  </si>
  <si>
    <t>budowa sieci: 0 km, modernizacja sieci: 14,9 km</t>
  </si>
  <si>
    <t>budowa sieci: 6 km, modernizacja sieci: 6 km</t>
  </si>
  <si>
    <t>budowa sieci: 11,9 km, modernizacja sieci: 0 km</t>
  </si>
  <si>
    <t>budowa sieci: 1,2 km, modernizacja sieci: 31,3 km</t>
  </si>
  <si>
    <t>budowa sieci: 2,356 km, modernizacja sieci: 0 km</t>
  </si>
  <si>
    <t>budowa sieci: 0,68 km, modernizacja sieci: 4 km</t>
  </si>
  <si>
    <t>budowa sieci: 23,8 km, modernizacja sieci: 9,1 km</t>
  </si>
  <si>
    <t>budowa sieci: 3 km, modernizacja sieci: 5 km</t>
  </si>
  <si>
    <t>budowa sieci: 8,63 km, modernizacja sieci: 0 km</t>
  </si>
  <si>
    <t>budowa sieci: 0 km, modernizacja sieci: 1,2 km</t>
  </si>
  <si>
    <t>budowa sieci: 4,94 km, modernizacja sieci: 5,8 km</t>
  </si>
  <si>
    <t>budowa sieci: 38,1 km, modernizacja sieci: 16,2 km</t>
  </si>
  <si>
    <t>budowa sieci: 6 km, modernizacja sieci: 53 km</t>
  </si>
  <si>
    <t>budowa sieci: 0,2 km, modernizacja sieci: 5 km</t>
  </si>
  <si>
    <t>budowa sieci: 6,5 km, modernizacja sieci: 0 km</t>
  </si>
  <si>
    <t>budowa sieci: 1,15 km, modernizacja sieci: 0 km</t>
  </si>
  <si>
    <t>budowa sieci: 18,8 km, modernizacja sieci: 0 km</t>
  </si>
  <si>
    <t>budowa sieci: 2,15 km, modernizacja sieci: 0 km</t>
  </si>
  <si>
    <t>budowa sieci: 18,1 km, modernizacja sieci: 0 km</t>
  </si>
  <si>
    <t>Należy wpisać nazwę/y aktualnie realizowanej inwestycji dotyczącej oczyszczalni ścieków</t>
  </si>
  <si>
    <t>Należy wpisać ogół niezbędnych wydatków do poniesienia po roku 2022, aby zakończyć  wymienione inwestycje</t>
  </si>
  <si>
    <r>
      <t xml:space="preserve">Inwestycje </t>
    </r>
    <r>
      <rPr>
        <b/>
        <sz val="12"/>
        <color indexed="8"/>
        <rFont val="Calibri"/>
        <family val="2"/>
        <charset val="238"/>
      </rPr>
      <t>planowane do realizacji</t>
    </r>
    <r>
      <rPr>
        <sz val="12"/>
        <color indexed="8"/>
        <rFont val="Calibri"/>
        <family val="2"/>
      </rPr>
      <t xml:space="preserve"> - zapotrzebowanie na środki oraz termin zakończenia</t>
    </r>
  </si>
  <si>
    <t>nazwa planowanej inwestycji</t>
  </si>
  <si>
    <t>wg VI AKPOŚK</t>
  </si>
  <si>
    <t xml:space="preserve">aktualny termin zakończenia inwestycji </t>
  </si>
  <si>
    <r>
      <t xml:space="preserve">Inwestycje już </t>
    </r>
    <r>
      <rPr>
        <b/>
        <sz val="12"/>
        <color indexed="8"/>
        <rFont val="Calibri"/>
        <family val="2"/>
        <charset val="238"/>
      </rPr>
      <t>rozpoczęte</t>
    </r>
    <r>
      <rPr>
        <sz val="12"/>
        <color indexed="8"/>
        <rFont val="Calibri"/>
        <family val="2"/>
      </rPr>
      <t xml:space="preserve"> - niezbędne nakłady  oraz termin zakończenia</t>
    </r>
  </si>
  <si>
    <r>
      <t xml:space="preserve">Inwestycje już </t>
    </r>
    <r>
      <rPr>
        <b/>
        <sz val="10"/>
        <color indexed="8"/>
        <rFont val="Calibri"/>
        <family val="2"/>
      </rPr>
      <t>rozpoczęte</t>
    </r>
    <r>
      <rPr>
        <sz val="10"/>
        <color indexed="8"/>
        <rFont val="Calibri"/>
        <family val="2"/>
      </rPr>
      <t xml:space="preserve"> - nakłady finansowe oraz termin zakończenia</t>
    </r>
  </si>
  <si>
    <r>
      <t xml:space="preserve">Inwestycje </t>
    </r>
    <r>
      <rPr>
        <b/>
        <sz val="10"/>
        <color indexed="8"/>
        <rFont val="Calibri"/>
        <family val="2"/>
      </rPr>
      <t>planowane do realizacji</t>
    </r>
    <r>
      <rPr>
        <sz val="10"/>
        <color indexed="8"/>
        <rFont val="Calibri"/>
        <family val="2"/>
      </rPr>
      <t xml:space="preserve"> - nakłady finansowe oraz termin zakończenia</t>
    </r>
  </si>
  <si>
    <t>NAKŁADY RAZEM 
po roku 2022</t>
  </si>
  <si>
    <t>Kolumna uzupełniana AUTOMATYCZNIE</t>
  </si>
  <si>
    <t xml:space="preserve">rodzaj inwestycji </t>
  </si>
  <si>
    <t>obowiązująca uchwała ustanawiająca aglomerację (akt wyznaczający lub zmieniający)</t>
  </si>
  <si>
    <r>
      <t>liczba mieszkańców   korzystających ze zbiorników bezodpływowych (szamb) mieszkających na</t>
    </r>
    <r>
      <rPr>
        <b/>
        <sz val="10"/>
        <color indexed="8"/>
        <rFont val="Calibri"/>
        <family val="2"/>
        <charset val="238"/>
      </rPr>
      <t xml:space="preserve"> terenie skanalizowanym</t>
    </r>
  </si>
  <si>
    <r>
      <t xml:space="preserve">liczba mieszkańców   korzystających ze zbiorników bezodpływowych (szamb) mieszkających na </t>
    </r>
    <r>
      <rPr>
        <b/>
        <sz val="10"/>
        <color indexed="8"/>
        <rFont val="Calibri"/>
        <family val="2"/>
        <charset val="238"/>
      </rPr>
      <t>terenie nieskanalizowanym</t>
    </r>
  </si>
  <si>
    <t>nazwy punktów które nie posiadają pozwolenia wodnoprawnego</t>
  </si>
  <si>
    <t>Należy wpisać aktualny termin zakończenia inwestycji (w przypadku wielu inwestycji -  termin zakończenia ostatniej/ najpóźniejszej inwestycji)</t>
  </si>
  <si>
    <t>nazwa inwestycji, której realizacja już się zaczęła</t>
  </si>
  <si>
    <t>termin zakończenia</t>
  </si>
  <si>
    <t>termin zakończenia inwestycji</t>
  </si>
  <si>
    <t>Próby ścieków</t>
  </si>
  <si>
    <t>Dla każdego punktu zrzutu należy wpisać ID aglomeracji
Błędem jest źle wpisany ID aglomeracji
Pole nie może być puste</t>
  </si>
  <si>
    <t xml:space="preserve"> ID_aglomeracji należy podać bez spacji
Pole nie może być puste</t>
  </si>
  <si>
    <t>DANE PODSTAWOWE PUNKTU ZRZUTU ŚCIEKÓW</t>
  </si>
  <si>
    <t>Dane aglomeracji która posiada końcowy punkt zrzutu</t>
  </si>
  <si>
    <t>UWAGI</t>
  </si>
  <si>
    <t>Pole na dodatkowe uwagi</t>
  </si>
  <si>
    <t>gmina wiodąca w aglomeracji</t>
  </si>
  <si>
    <t>nazwy gmin w aglomeracji</t>
  </si>
  <si>
    <t>czy Rada Gminy podjęła lub zmieniła uchwałę aglomeracyjną w roku sprawozdawczym</t>
  </si>
  <si>
    <t>inwestycje w roku sprawozdawczym</t>
  </si>
  <si>
    <t>źródła pochodzenia oraz kwoty poniesione w roku sprawozdawczym na zbiorcze systemy kanalizacyjne</t>
  </si>
  <si>
    <t>źródła pochodzenia oraz kwoty łączne poniesione w roku sprawozdawczym
(Pole uzupełniane automatycznie)</t>
  </si>
  <si>
    <t>Należy podać wielkość nakładów poniesionych na inwestycje w zakresie zbiorczych systemów kanalizacyjnych w TYSIĄCACH zł</t>
  </si>
  <si>
    <t>Należy podać współrzędne geograficzne TYLKO w formacie dziesiętnym od 49,0000 do 55,0000
Pole nie może być puste</t>
  </si>
  <si>
    <t xml:space="preserve">Należy podać współrzędne geograficzne TYLKO w formacie dziesiętnym od 14,0000 do 24,5000
Pole nie może być puste </t>
  </si>
  <si>
    <t>Należy wpisać ogół niezbędnych nakładów do poniesienia w latach 2023-2027, aby zakończyć  wymienione inwestycje</t>
  </si>
  <si>
    <t>Należy wpisać termin zakończenia inwestycji (w przypadku wielu inwestycji -  termin zakończenia ostatniej/ najpóźniejszej inwestycji) zadeklarowany w VI AKPOŚK</t>
  </si>
  <si>
    <t>Ilość pustych pól, które należy uzupełnić w kolumnie:</t>
  </si>
  <si>
    <t xml:space="preserve">współrzędne geograficzne aglomeracji 
(oznaczenie punktu charakterystycznego dla aglomeracji; należy przyjąć, że jest to adres urzędu gminy wiodącej w aglomeracji) </t>
  </si>
  <si>
    <t>Sumaryczna liczba punktów przelewowych zainstalowanych na kanalizacji ogólnospławnej w aglomeracji</t>
  </si>
  <si>
    <t>sumaryczna liczba zrzutów ze wszystkich przelewów burzowych w całej aglomeracji</t>
  </si>
  <si>
    <t>wysokość taryfy obowiązującej w aglomeracji (cena za m³ ścieków) wartość brutto</t>
  </si>
  <si>
    <t xml:space="preserve">liczba wszystkich zarejestrowanych miejsc noclegowych w granicach aglomeracji = RLM zarejestrowanych miejsc noclegowych w granicach aglomeracji </t>
  </si>
  <si>
    <t xml:space="preserve">RLM od biodegradowalnych ścieków przemysłowych w granicach aglomeracji </t>
  </si>
  <si>
    <t>całkowity - rzeczywisty - ładunek zanieczyszczeń  powstający w aglomeracji wyrażony RLM – wyliczenie AUTOMATYCZNE</t>
  </si>
  <si>
    <t>całkowita długość sieci kanalizacyjnej sanitarnej w aglomeracji</t>
  </si>
  <si>
    <t>całkowita długość sieci kanalizacyjnej ogólnospławnej w aglomeracji</t>
  </si>
  <si>
    <t>całkowita ilość ścieków wytworzonych na terenie aglomeracji w roku sprawozdawczym – wyliczenie AUTOMATYCZNE</t>
  </si>
  <si>
    <t>nakłady finansowe niezbędne do jej/ ich zakończenia, planowane do poniesienia w latach 2023-2027
[w tys. zł]</t>
  </si>
  <si>
    <t>Inwestycje już rozpoczęte - 
nakłady finansowe niezbędne do jej/ ich zakończenia, planowane do poniesienia w latach 2023-2027
[w tys. zł]</t>
  </si>
  <si>
    <t>Inwestycje planowane do realizacji -nakłady finansowe niezbędne do jej/ ich zakończenia, planowane do poniesienia w latach 2023-2027
[w tys. zł]</t>
  </si>
  <si>
    <t>do już istniejącej w roku sprawozdawczym</t>
  </si>
  <si>
    <t xml:space="preserve">do nowowybudowanej w roku sprawozdawczym sieci kanalizacyjnej </t>
  </si>
  <si>
    <t>Brakująca RLM w aglomeracji do spełnienia warunku I</t>
  </si>
  <si>
    <t>Łączna wielkość wydajności wszystkich oczyszczalni w aglomeracji w RLM (art. 10 wraz z art. 3)</t>
  </si>
  <si>
    <t>Liczba oczyszczalni w aglomeracji spełniających normy dot. jakości ścieków (art. 4/5 wraz z art. 3 i 10)</t>
  </si>
  <si>
    <t>OCZYSZCZALNIE ŚCIEKÓW - arkusz należy uzupełnić w drugiej kolejności po arkuszu "Aglomeracje 2022 r."</t>
  </si>
  <si>
    <t>liczba pól w arkuszu "Oczyszczalnie 2022 r." wymagających uzupełnienia:</t>
  </si>
  <si>
    <t>liczba pól w arkuszu "Oczyszczalnie 2022 r." błędnie uzupełnionych:</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</si>
  <si>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
Wartość należy podać również dla oczyszczalni jeszcze niewybudowanej lub w trakcie budowy.
Pole nie może być puste</t>
  </si>
  <si>
    <t xml:space="preserve">Wartość należy podać w TYSIĄCACH m3 
Pole nie może być puste
</t>
  </si>
  <si>
    <t>Wartość należy podać w TYSIĄCACH  [m3/r]
Pole nie może być puste</t>
  </si>
  <si>
    <t>Należy podać datę w formacie:
RRRR-MM-DD lub
DD.MM.RRRR.
Po wpisaniu powyższych wartości w rubryce automatycznie pojawi się zapis RRRR-MM-DD.
UWAGA:
Nie należy używać innych formatów (np. wpisywać miesiąc słownie).</t>
  </si>
  <si>
    <t>Należy podać wartości w TYSIĄCACH zł</t>
  </si>
  <si>
    <t>Należy podać współrzędne geograficzne TYLKO w formacie dziesiętnym
od 14,0000 do 24,5000 
Pole nie może być puste</t>
  </si>
  <si>
    <t>Należy wpisać nazwę/y inwestycji planowanej do realizacji w latach 2023-2027 dotyczącej oczyszczalni ścieków</t>
  </si>
  <si>
    <t>RLM w aglomeracji, obsługiwana przez daną oczyszczalnię</t>
  </si>
  <si>
    <t xml:space="preserve">czy oczyszczalnia spełnia wymagania określone w pozwoleniu wodnoprawnym lub zintegrowanym?
</t>
  </si>
  <si>
    <t>średnie roczne stężenia zanieczyszczeń w ściekach dopływających do oczyszczalni</t>
  </si>
  <si>
    <t>inwestycja na oczyszczalni zakończona w roku sprawozdawczym</t>
  </si>
  <si>
    <t>Jeśli w kolumnie zaznaczono "kilka inwestycji" należy podać jakie</t>
  </si>
  <si>
    <t>termin zakończenia inwestycji podany w VI AKPOŚK</t>
  </si>
  <si>
    <t>nakłady poniesione w roku sprawozdawczym na oczyszczalnie ścieków w aglomeracji</t>
  </si>
  <si>
    <t>źródła pochodzenia oraz kwoty poniesione na oczyszczalnie ścieków w roku sprawozdawczym</t>
  </si>
  <si>
    <t>wyliczenie AUTOMATYCZNE
Kolumna pomocnicza, oblicza niezbędne środki na realizację inwestycji ujętych w VI AKPOŚK, do poniesienia po roku 2022
[w tys. zł]</t>
  </si>
  <si>
    <t>nakłady finansowe niezbędne do jej zakończenia, planowane do poniesienia w latach 2023-2027
[w tys. zł]</t>
  </si>
  <si>
    <t xml:space="preserve">nakłady finansowe niezbędne do jej zakończenia, planowane do poniesienie w latach 2023- 2027
[w tys. zł] </t>
  </si>
  <si>
    <t>R10 ROL - zastosowano w rolnictwie w tym do roślin do produkcji pasz</t>
  </si>
  <si>
    <t>R11/R12 - zastosowano wykorzystanie lub wymianę osadów (przeróbka w instalacji)</t>
  </si>
  <si>
    <t>KOŃCOWE PUNKTY ZRZUTU - arkusz należy uzupełnić w trzeciej kolejności po arkuszu "Aglomeracje 2022 r."</t>
  </si>
  <si>
    <t>Liczba końcowych punktów zrzutu wymienionych w arkuszu "Aglomeracje 2022 r.", 
które należy opisać w tym arkuszu:</t>
  </si>
  <si>
    <t>Należy podać długość sieci kanalizacyjnej wciągniętej na majątek przedsiębiorstwa wodociągowo-kanalizacyjnego w okresie 1.01.2022 r. – 31.12.2022 r.</t>
  </si>
  <si>
    <t>PLANY INWESTYCYJNE (budowa sieci kanalizacyjnej) PO 2022 r.</t>
  </si>
  <si>
    <t>PLANY INWESTYCYJNE (modernizacja sieci kanalizacyjnej) PO 2022 r.</t>
  </si>
  <si>
    <t>PLANY INWESTYCYJNE (oczyszczalnie ścieków) PO 2022 r.</t>
  </si>
  <si>
    <t>Należy wpisać numer identyfikacyjny oczyszczalni. Pole nie może być puste gdy w kol. 24,25,26 wartości są większe od 0</t>
  </si>
  <si>
    <t>Jeżeli w kol. 95 wybrano "TAK", należy opisać</t>
  </si>
  <si>
    <t>I_d aglomeracji do której odprowadzane są ścieki</t>
  </si>
  <si>
    <t>Dane pomocnicze, pochodzą ze sprawozdania z 2021 r.</t>
  </si>
  <si>
    <t>Liczba mieszkańców zameldowanych w aglomeracji oraz zarejestrowanych miejsc noclegowych podłączonych do sieci kanalizacyjnej w roku sprawozdawczym</t>
  </si>
  <si>
    <t>Warunki zgodności z dyrektywą Rady 91/271/EWG z zasadą hierarchiczności (pola uzupełniają się automatycznie)</t>
  </si>
  <si>
    <t>metoda unieszkodliwiania/odzysku [Mg s.m./rok]</t>
  </si>
  <si>
    <t>osad przyjęty na oczyszczalnię ścieków do przeróbki</t>
  </si>
  <si>
    <t xml:space="preserve">Należy wpisać termin zakończenia inwestycji (w przypadku wielu inwestycji -  termin zakończenia ostatniej/ najpóźniejszej inwestycji) zadeklarowany w VI AKPOŚK
Należy podać datę w formacie:
RRRR-MM-DD lub
DD.MM.RRRR.
</t>
  </si>
  <si>
    <t>Należy wpisać aktualny termin zakończenia inwestycji (w przypadku wielu inwestycji -  termin zakończenia ostatniej/ najpóźniejszej inwestycji).
Należy podać datę w formacie:
RRRR-MM-DD lub
DD.MM.RRRR.</t>
  </si>
  <si>
    <t>Należy wpisać termin zakończenia inwestycji (w przypadku wielu inwestycji -  termin zakończenia ostatniej/ najpóźniejszej inwestycji) zadeklarowany w VI AKPOŚK
Należy podać datę w formacie:
RRRR-MM-DD lub
DD.MM.RRRR.</t>
  </si>
  <si>
    <t>Należy wpisać aktualny termin zakończenia inwestycji (w przypadku wielu inwestycji -  termin zakończenia ostatniej/ najpóźniejszej inwestycji)
Należy podać datę w formacie:
RRRR-MM-DD lub
DD.MM.RRRR.</t>
  </si>
  <si>
    <t>Należy wpisać termin zakończenia inwestycji (w przypadku wielu inwestycji -  termin zakończenia ostatniej/ najpóźniejszej inwestycji) zadeklarowany w VI AKPOŚK.
Należy podać datę w formacie:
RRRR-MM-DD lub
DD.MM.RRRR.</t>
  </si>
  <si>
    <t>Liczba pól w arkuszu "Aglomeracje 2022 r." wymagających uzupełnienia:</t>
  </si>
  <si>
    <t>Liczba pól w arkuszu "Aglomeracje 2022 r." błędnie wypełnionych:</t>
  </si>
  <si>
    <t>Należy wybrać z listy rozwijanej rodzaj gminy
Pole nie może być puste</t>
  </si>
  <si>
    <t xml:space="preserve">   Ankieta sprawozdawcza z realizacji KPOŚK w 2022 r.</t>
  </si>
  <si>
    <t>Czy uzupełnianie sprawozdania zostało zakończone?
Proszę wybrać odpowiedź z listy obok =====&gt;</t>
  </si>
  <si>
    <t>Należy z listy rozwijalnej wybrać zakres zmiany aglomeracji. 
Jeżeli w kol. 20 jest "TAK", pole nie może być puste</t>
  </si>
  <si>
    <t>Należy podać liczbę zarejestrowanych na terenie aglomeracji miejsc noclegowych korzystających z odpowiednich systemów zbierania ścieków.
UWAGA: Jeżeli w którejkolwiek kolumnie brak jest mieszkańców korzystających z danego sposobu oczyszczania ścieków należy wpisać wartość "0".
Żadne komórki nie mogą być puste.
Błędem jest gdy wartość z kol. 28 jest mniejsza od sumy z kol. 29, 30, 31</t>
  </si>
  <si>
    <t>Należy z listy rozwijalnej wybrać odpowiednią wartość:
TAK – prowadzona jest pełna ewidencja na całym obszarze aglomeracji;
Tylko "szamba" – prowadzona jest ewidencja tylko zbiorników bezodpływowych;
Tylko przydomowe oczyszczalnie – prowadzona jest tylko ewidencja przydomowych oczyszczalni;
Częściowo – prowadzona ewidencja nie obejmuje całego obszaru aglomeracji;
NIE – nie prowadzi się ewidencji na całym obszarze aglomeracji.
Pole nie może być puste</t>
  </si>
  <si>
    <t>Należy wymienić gminy, które  nie prowadzą kontroli nad prawidłową częstotliwością wywozu ścieków ze zbiorników bezodpływowych i/lub osadów z przydomowych oczyszczalni ścieków. Jeżeli wszystkie gminy przekazały informację, rubrykę należy pozostawić PUSTĄ.</t>
  </si>
  <si>
    <t>Należy podać całkowitą długość sieci kanalizacyjnej według stanu na 31 grudnia 2022 r. (kanalizacja tłoczna + ciśnieniowa + podciśnieniowa + grawitacyjna) z podziałem na 2 grupy: SANITARNĄ, OGÓLNOSPŁAWNĄ.
Każda z tych grup podzielona została na kolejne 2 grupy: OGÓŁEM – całkowita długość sieci, w TYM SIECI GRAWITACYJNEJ – długość części sieci o przepływie grawitacyjnym.
Poszczególne długości sieci kanalizacyjnej należy podawać, nie uwzględniając długości przyłączy kanalizacyjnych. 
Długości powinny być podane w kilometrach.
Należy się upewnić, że w rubryce "w tym sieci grawitacyjnej" podano tylko część sieci "ogółem". Błędem jest gdy wartość "ogółem", jest niższa niż "w tym sieci  grawitacyjnej"</t>
  </si>
  <si>
    <t xml:space="preserve">Należy przedstawić nazwy źródeł finansowania na zbiorcze systemy kanalizacyjne oraz wysokość środków z każdego z nich. Należy pamiętać o podaniu kwot w TYSIĄCACH złotych. Jeśli nie wykorzystano środków z danego źródła, odpowiednie pola należy pozostawić PUSTE
</t>
  </si>
  <si>
    <t>Należy przedstawić nazwy źródeł finansowania na zbiorcze systemy kanalizacyjne oraz wysokość środków z każdego z nich. Należy pamiętać o podaniu kwot w TYSIĄCACH złotych. Jeśli nie wykorzystano środków z danego źródła, odpowiednie pola należy pozostawić PUSTE
Błędem jest gdy przy wpisanej kwocie nie podano źródła funduszu</t>
  </si>
  <si>
    <t>Należy wybrać z listy rozwijalnej "TAK" lub "NIE"</t>
  </si>
  <si>
    <t>Należy wybrać z listy rozwijanej TAK lub NIE.
Pole nie może być puste</t>
  </si>
  <si>
    <t>Należy wpisać nazwę/y aktualnie realizowanej inwestycji z zakresu budowy sieci kanalizacyjnej</t>
  </si>
  <si>
    <t>Należy wpisać nazwę/y inwestycji planowanej do realizacji w latach 2023-2027 z zakresu budowy sieci kanalizacyjnej</t>
  </si>
  <si>
    <t>Należy wpisać nazwę/y aktualnie realizowanej inwestycji z zakresu modernizacji sieci kanalizacyjnej</t>
  </si>
  <si>
    <t>Należy wpisać nazwę/y inwestycji planowanej do realizacji w latach 2023-2027 z zakresu modernizacji sieci kanalizacyjnej</t>
  </si>
  <si>
    <t xml:space="preserve">    INFORMACJE WYMAGANE PRZEZ KE NA POTRZEBY RAPORTU z ART. 17 DYREKTYWY RADY 91/271/EWG</t>
  </si>
  <si>
    <t>INFORMACJE  WYMAGANE PRZEZ KE NA POTRZEBY RAPORTU z ART. 15 DYREKTYWY 91/271/EWG</t>
  </si>
  <si>
    <t>RLM aglomeracji zgodnie z obowiązującą uchwałą</t>
  </si>
  <si>
    <t>zakres zmian aglomeracji w związku z nową uchwałą aglomeracyjną</t>
  </si>
  <si>
    <t>bilans ścieków w roku sprawozdawczym TYLKO z TERENU AGLOMERACJI</t>
  </si>
  <si>
    <t>nakłady poniesione w roku sprawozdawczym na oczyszczalnie ścieków w aglomeracji
(Pole uzupełniane automatycznie z arkusza "Oczyszczalnie")</t>
  </si>
  <si>
    <t>czy są monitorowane zrzuty z przelewów burzowych?</t>
  </si>
  <si>
    <t>w jaki sposób są monitorowane zrzuty z przelewów burzowych?</t>
  </si>
  <si>
    <t>Liczba punktów przelewowych, z których w danym roku sprawozdawczej były zrzucane ścieki</t>
  </si>
  <si>
    <t>ilość ścieków nieoczyszczonych odprowadzonych do odbiornika bezpośrednio z przelewów burzowych
ogółem [tys. m3/r]</t>
  </si>
  <si>
    <t>czy wszystkie punkty posiadają pozwolenia wodnoprawne na szczególne korzystanie z wód?</t>
  </si>
  <si>
    <t>nazwy punktów posiadających pozwolenia wodnoprawne z których w roku sprawozdawczym dokonywano zrzutu oraz liczbę zrzutów</t>
  </si>
  <si>
    <t>nazwa, nr decyzji administracyjnej (pozwolenia wodnoprawnego) oraz termin obowiązywania pozwolenia wodnoprawnego dla każdego z aktywnych punktów z których w roku sprawozdawczym dokonywano zrzutu</t>
  </si>
  <si>
    <t>grupa wielkości aglomeracji zgodna z RLM wyliczonym 
(Pole uzupełniane automatycznie)</t>
  </si>
  <si>
    <t>gminy, które nie prowadzą kontroli nad prawidłową częstotliwością wywozu ścieków ze zbiorników bezodpływowych i/lub osadów z przydomowych oczyszczalni ścieków</t>
  </si>
  <si>
    <t>ilość ścieków nieoczyszczonych
 odprowadzonych do odbiornika bezpośrednio z systemu kanalizacyjnego (przelewów burzowych)
 [tys. m3/r]</t>
  </si>
  <si>
    <t>liczba mieszkańców korzystających z sieci kanalizacyjnej</t>
  </si>
  <si>
    <t>liczba mieszkańców   korzystających z przydomowych oczyszczalni ścieków</t>
  </si>
  <si>
    <t>liczba zarejestrowanych miejsc noclegowych korzystających z sieci kanalizacyjnej</t>
  </si>
  <si>
    <t>liczba zarejestrowanych miejsc noclegowych korzystających z indywidualnych oczyszczalni ścieków</t>
  </si>
  <si>
    <t>RLM od przemysłu podłączonego do zbiorników bezodpływowych, z których ścieki wywożone są na oczyszczalnię ścieków</t>
  </si>
  <si>
    <t>RLM korzystających z sieci kanalizacyjnej</t>
  </si>
  <si>
    <t>RLM korzystających z systemów indywidualnych (przydomowych oczyszczalni ścieków)</t>
  </si>
  <si>
    <t>koszty związane z wykonaniem dokumentacji projektowej [tys. zł]</t>
  </si>
  <si>
    <t>koszty związane z wybudowaniem sieci [tys. zł]</t>
  </si>
  <si>
    <t>koszty związane z modernizacją sieci [tys. zł]</t>
  </si>
  <si>
    <t>koszty związane z inwestycjami na oczyszczalni [tys. zł]</t>
  </si>
  <si>
    <t>koszty związane z przeróbką osadu na oczyszczalni [tys. zł]</t>
  </si>
  <si>
    <t>koszty kwalifikowane związane z zagospodarowaniem osadu [tys. zł]</t>
  </si>
  <si>
    <t>Spełnienie warunku II
(zgodnie z zasadą hierarchiczności)
1-spełnia
0-nie spełnia</t>
  </si>
  <si>
    <t>Spełnienie warunku III
(zgodnie z zasadą hierarchiczności)
1-spełnia
0-nie spełnia</t>
  </si>
  <si>
    <t>Należy wpisać numer identyfikacyjny oczyszczalni. Został on nadany każdej oczyszczalni uwzględnionej w działaniach inwestycyjnych z KPOŚK. 
Można skorzystać z VI AKPOŚK.
Pole nie może być puste</t>
  </si>
  <si>
    <t>Należy wybrać z listy rozwijanej status oczyszczalni
Pole nie może być puste</t>
  </si>
  <si>
    <t>Jeśli oczyszczalnia nie posiada adresu (np. jest projektowana lub w fazie budowy) należy podać dane z numerem działki.
Pole nie może być puste</t>
  </si>
  <si>
    <t>Powinno się podać dane służbowe do osoby, która posiada wiedzę z zakresu eksploatacji danej oczyszczalni oraz jest zaznajomiona z danymi przekazanymi w niniejszym sprawozdaniu.
UWAGA: Dane z tej rubryki nie będą publikowane!</t>
  </si>
  <si>
    <t>Należy wybrać z listy rozwijanej symbol odpowiadający danemu rodzajowi oczyszczalni:
B  – oczyszczalnia biologiczna bez usuwania biogenów, spełniająca standardy odprowadzanych ścieków;
non B  – oczyszczalnia biologiczna bez usuwania biogenów, niespełniająca standardów odprowadzanych ścieków;
PUB1  – oczyszczalnia biologiczna z podwyższonym usuwaniem związków azotu (N), fosforu (P) spełniająca standardy odprowadzanych ścieków dla aglomeracji ≥ 100 000 RLM;
non PUB1  – oczyszczalnia jw. niespełniająca standardów odprowadzanych ścieków;
PUB2  – oczyszczalnia biologiczna z podwyższonym usuwaniem związków azotu (N), fosforu (P) spełniająca standardy odprowadzanych ścieków dla aglomeracji &lt; 100 000 RLM;
non PUB2  – oczyszczalnia jw. niespełniająca standardów odprowadzanych ścieków.
UWAGA: Jeśli oczyszczalnia jest w trakcie budowy lub została zlikwidowana należy wpisać non B.
Pole nie może być puste</t>
  </si>
  <si>
    <t xml:space="preserve">Należy podać przepływ średni dobowy z projektu oczyszczalni.
Jeżeli w projekcie nie podano wartości średniej, należy wpisać dane z pozwolenia wodnoprawnego lub zintegrowanego. 
Pole nie może być puste
</t>
  </si>
  <si>
    <t>Należy wpisać RLM aglomeracji obsługiwany przez daną oczyszczalnię.
UWAGA: Jeżeli do oczyszczalni ścieków dopływają ścieki z innej aglomeracji, podłączonej do sieci kanalizacyjnej poprzez końcowy punkt zrzutu, wówczas do rubryki należy wpisać RLM łączny ze wszystkich źródeł. Nie należy wpisywać RLM leżący poza terenem aglomeracji.
Pole nie może być puste</t>
  </si>
  <si>
    <t>Należy wybrać wartość z listy rozwijalnej:
TAK - oczyszczalnia spełnia warunki pozwolenia;
NIE- jeśli warunki nie są spełnione.
Pole nie może być puste</t>
  </si>
  <si>
    <t>Należy dokonać wyboru z listy rozwijalnej TAK lub NIE
Pole nie może być puste</t>
  </si>
  <si>
    <t>UWAGA:
Po wybraniu tej opcji należy w kolumnie obok opisać sposób postępowania z osadami.</t>
  </si>
  <si>
    <t>Należy wpisać sposób postępowania z osadami z kolumny "INNE"</t>
  </si>
  <si>
    <t xml:space="preserve">Należy podać suchą masę osadów przyjętych na oczyszczalnię do przeróbki z innych zakładów.
</t>
  </si>
  <si>
    <t>Należy przedstawić nazwy źródeł finansowania oraz wysokość środków z każdego z nich. Należy pamiętać o podaniu kwot w TYSIĄCACH złotych. Jeśli nie wykorzystano środków z danego źródła, odpowiednie pola należy pozostawić PUSTE</t>
  </si>
  <si>
    <t>Należy wybrać z listy rozwijanej odpowiedni opis.</t>
  </si>
  <si>
    <t>INFORMACJE WYMAGANE PRZEZ KE NA POTRZEBY RAPORTU z ART.15. DYREKTYWY 91/271/EWG</t>
  </si>
  <si>
    <t>Kolumna pomocnicza
Liczba oczyszczalni ścieków  wpisanych do arkusza  Oczyszczalnie 2022 r./liczbę oczyszczalni z danej aglomeracji zadeklarowaną w arkuszu sprawozdawczym
Pole uzupełniane automatycznie podczas uzupełniania kol. 139</t>
  </si>
  <si>
    <t>szacunkowy udział  oczyszczalni w RLM aglomeracji korzystającej z taboru (należy podać wartość w % całego RLM aglomeracji)</t>
  </si>
  <si>
    <t>średnie roczne stężenia zanieczyszczeń w ściekach oczyszczonych z oczyszczalni</t>
  </si>
  <si>
    <t>ilość ścieków oczyszczonych odprowadzonych z oczyszczalni do odbiornika w ciągu roku sprawozdawczego
 [tys. m3/r]</t>
  </si>
  <si>
    <t>ilość ścieków odprowadzonych z oczyszczalni bez ich oczyszczenia (np. uruchomienie awaryjnego by-passu zakładu)
 [tys. m3/r]</t>
  </si>
  <si>
    <t>Id aglomeracji z których przyjmowane są ścieki</t>
  </si>
  <si>
    <t>rodzaj planowanej inwestycji zgodnie z VI AKPOŚK</t>
  </si>
  <si>
    <t>czy liczba prób pobierania była zgodna z pozwoleniem wodnoprawnym? (TAK/NIE)</t>
  </si>
  <si>
    <t>INNE - żadne z powyższych</t>
  </si>
  <si>
    <t>sposób postępowania z osadami wymienionymi w kolumnie "INNE"</t>
  </si>
  <si>
    <t>koszty związane z zagospodarowaniem osadu [tys. zł]</t>
  </si>
  <si>
    <t>szacunkowy udział oczyszczalni w obsłudze RLM aglomeracji korzystającej z sieci (należy podać wartość w % całego RLM aglomeracji)</t>
  </si>
  <si>
    <t>jakie  działania  zmierzające do wyeliminowania przecieków rur kanalizacyjnych przeprowadzono w roku sprawozdawczym?</t>
  </si>
  <si>
    <t>województwo</t>
  </si>
  <si>
    <t>liczba końcowych punktów zrzutu w aglomeracji</t>
  </si>
  <si>
    <t>liczba oczyszczalni ścieków w aglomeracji</t>
  </si>
  <si>
    <t>rodzaj aglomeracji</t>
  </si>
  <si>
    <t>status aglomeracji</t>
  </si>
  <si>
    <t xml:space="preserve">nazwa aglomeracji
</t>
  </si>
  <si>
    <t>PLANY INWESTYCYJNE (oczyszczalnie ścieków) PO 2022 r. 
dane przenoszone AUTOMATYCZNIE z arkusza "Oczyszczalnie 2022 r."</t>
  </si>
  <si>
    <t>Należy wybrać z listy rozwijalnej:
TAK – jeżeli liczba prób była zgodna;
NIE –Jeśli liczba prób nie była zgodna
Pola nie mogą być puste</t>
  </si>
  <si>
    <t>czy w roku sprawozdawczym przeprowadzano działania zmierzające do wyeliminowania przecieków rur kanalizacyjnych?</t>
  </si>
  <si>
    <t>Jeżeli w kol. 107 wybrano "TAK", należy opisać jakie to były działania</t>
  </si>
  <si>
    <t>Należy wybrać z listy rozwijanej TAK lub NIE
Pole nie może być puste</t>
  </si>
  <si>
    <t>Kolumna uzupełniana AUTOMATYCZNIE, sumuje zadeklarowane środki z kol.112,116,120, 124,127, 128</t>
  </si>
  <si>
    <t>Ilości osadów należy podawać w tonach w przeliczeniu na suchą masę z dokładnością do 1 tony.
Nie należy dublować wartości, np. jeśli osad poddano suszeniu, a następnie spaleniu, jego ilość wykazuje się tylko w kolumnie "D10 – osad poddano spaleniu".
W przypadku spalarni należy podać suchą masę osadu skierowanego do spalenia.
Jeśli oczyszczalnia poddała spaleniu osad powstały na jej terenie oraz osad dowieziony z innej oczyszczalni, to w kolumnę 193 należy wpisać całkowitą masę spalonego osadu.
UWAGA: Do masy osadu wykazanej w kol. 183 nie wlicza się osadu wykazanego w kol. 194, 195.</t>
  </si>
  <si>
    <t>Kolumna uzupełniona automatycznie
Wartość kol. 207 powinna być zbliżona do wartości kolumny 217</t>
  </si>
  <si>
    <t>Kolumna uzupełniona automatycznie
Wartość kol. 207 powinna być zbliżona do wartości kol. 217</t>
  </si>
  <si>
    <t>Jeżeli w kol. 181 wybrano "TAK", należy podać wszystkie ID aglomeracji z których przyjmowane są ścieki w jednej komórce, oddzielone średnikami</t>
  </si>
  <si>
    <t>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Pole nie może być puste</t>
  </si>
  <si>
    <t>Szacunkowy udział poszczególnych oczyszczalni w RLM korzystających z sieci należy podać w procentach (% ). Procent obsługiwanego RLM może być wyliczony na podstawie sumy odpowiednich wartości z kol. 23, 29 i 33. w przypadku aglomeracji  z kilkoma oczyszczalniami należy podać procent obsługiwanego RLM dla każdej z oczyszczalni osobno.
UWAGA: Nie należy uwzględniać RLM pochodzącej z obszaru znajdującego się poza terenem aglomeracji.
Pole nie może być puste</t>
  </si>
  <si>
    <t>Szacunkowy udział poszczególnych oczyszczalni w RLM korzystających z taboru należy podać w procentach (% ). Procent obsługiwanego RLM może być wyliczony na podstawie sumy odpowiednich wartości z kol. 24,25,30 i 34. w przypadku aglomeracji  z kilkoma oczyszczalniami należy podać procent obsługiwanego RLM dla każdej z oczyszczalni osobno.
UWAGA: Nie należy wliczać RLM spoza aglomeracji (w tym z innych aglomeracji podpiętych przez końcowy punkt).
Pole nie może być puste</t>
  </si>
  <si>
    <t>Należy wybrać z listy rozwijalnej:
TAK – jeżeli w roku sprawozdawczym oczyszczalnia spełniła wymagania rozporządzenia w zakresie BZT5, ChZT, zawiesiny ogólnej oraz - dla oczyszczalni z pogłębionym usuwaniem biogenów - azotu ogólnego i fosforu ogólnego;
NIE – jeżeli warunki nie zostały spełnione przynajmniej dla jednego ww. parametrów.
UWAGA: Spełnienie wymagań rozporządzenia wymaga m. in. spełnienia jakości ścieków z załącznika nr 3 i pobrania odpowiedniej liczby prób. Może się zatem zdarzyć, że jeżeli pozwolenie wodnoprawne jest nieaktualne, oczyszczalnia je spełnia, ale nie spełnia wytycznych rozporządzenia Ministra Gospodarki Morskiej i Żeglugi Śródlądowej z dnia 12 lipca 2019 r.
Pole nie może być puste</t>
  </si>
  <si>
    <t>Z listy rozwijanej należy wybrać:
TAK –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NIE – jeżeli nie spełnił ww. wymagań.
UWAGA: Dla oczyszczalni w aglomeracjach &lt; 10 000, dla których w pozwoleniu wodnoprawnym nie narzucono konieczności badania azotu i fosforu, należy dla tych wartości wybrać z listy rozwijalnej "TAK".
Jeśli oczyszczalnia jest w trakcie budowy należy wybrać "NIE".
Pola nie mogą być puste</t>
  </si>
  <si>
    <t xml:space="preserve">Należy podać wartości średnich rocznych wskaźników w ściekach dopływających i odpływających do/z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UWAGA: Dla oczyszczalni w aglomeracjach &lt; 10 000, dla których w pozwoleniu wodnoprawnym nie narzucono konieczności badania azotu i fosforu, należy pozostawić pola PUSTE
</t>
  </si>
  <si>
    <t xml:space="preserve">Należy podać wartości redukcji azotu i fosforu w %.
UWAGA: Wartość (wyliczona) na podstawie ładunków dopływających i odpływających 
z oczyszczalni wymagana jest dla oczyszczalni z podwyższonym usuwaniem biogenów. 
Dla pozostałych oczyszczalni należy rubrykę pozostawić PUSTĄ. </t>
  </si>
  <si>
    <t>Należy wpisać ilość zagospodarowanych i unieszkodliwionych osadów na oczyszczalni w roku sprawozdawczym w tonach po przeliczeniu na suchą masę.
Pole nie może być puste</t>
  </si>
  <si>
    <t>Należy z listy rozwijalnej wybrać rodzaj przeróbki w obrębie terenu oczyszczalni:
CAOH – stabilizacja wapnem;
OBF – fermentacja w otwartych komorach fermentacyjnych;
WKF – fermentacja w zamkniętych komorach fermentacyjnych;
SYM – stabilizacja symultaniczna w reaktorach biologicznych (długi wiek osadu);
STOM – wydzielona stabilizacja tlenowa;
ATSO – egzotermiczna biologiczna stabilizacja osadów;
INNE – metody nie wymienione powyżej;
BRAK – na terenie oczyszczalni nie przeprowadzono stabilizacji i higienizacji osadu.
Pole nie może być puste</t>
  </si>
  <si>
    <t xml:space="preserve">Należy wybrać skróty rodzaju inwestycji zaplanowanej do realizacji i zakończonej, tj.:
BN – budowa nowej oczyszczalni ścieków;
M– modernizacja oczyszczalni ścieków;
MO – modernizacja gospodarki osadowej;
R – rozbudowa oczyszczalni;
RM – rozbudowa i modernizacja oczyszczalni,
L – likwidacja oczyszczalni;
kilka inwestycji – zrealizowano kilka inwestycji, których zakres wykracza poza powyższe skróty.
nie dotyczy - nie zakończono inwestycji / nie przeprowadzano inwestycji 
UWAGA:
W tę kolumnę wpisuje się wyłącznie inwestycje, które zakończono i odebrano w roku sprawozdawczym. Nie należy wybierać inwestycji, które są w trakcie realizacji.
</t>
  </si>
  <si>
    <t>Jeśli w kolumnie zaznaczono "kilka inwestycji" należy podać jakie, używając po przecinku skrótów:
BN – budowa nowej oczyszczalni ścieków;
M– modernizacja oczyszczalni ścieków;
MO – modernizacja gospodarki osadowej;
R – rozbudowa oczyszczalni;
RM – rozbudowa i modernizacja oczyszczalni,
L – likwidacja oczyszczalni</t>
  </si>
  <si>
    <t xml:space="preserve">Należy wybrać skróty rodzaju inwestycji zaplanowanych do realizacji w VI AKPOŚK, tj.:
BN – budowa nowej oczyszczalni ścieków;
M – modernizacja oczyszczalni ścieków; 
MO – modernizacja gospodarki osadowej;
R – rozbudowa oczyszczalni;
RM – rozbudowa i modernizacja oczyszczalni;
L – likwidacja oczyszczalni;
nie dotyczy – nie zaplanowano prowadzenia inwestycji  na oczyszczalni;
kilka inwestycji – zaplanowano kilka inwestycji, których nie można opisać żadnym z powyższych skrótów.
</t>
  </si>
  <si>
    <t xml:space="preserve">Należy wybrać skrót/y rodzaju inwestycji wskazanej w kolumnie 227,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</si>
  <si>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 xml:space="preserve">Należy wybrać skrót/y rodzaju inwestycji wskazanej w kolumnie 232,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</si>
  <si>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 xml:space="preserve"> spełnianie wymagań określonych w rozporządzeniu Ministra Gospodarki Morskiej i Żeglugi Śródlądowej z dnia 12 lipca 2019 r.</t>
  </si>
  <si>
    <t>spełnienie przez poszczególne wskaźniki w ściekach odpływających z oczyszczalni wymagań rozporządzenia Ministra Gospodarki Morskiej i Żeglugi Śródlądowej z dnia 12 lipca 2019 r.</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</si>
  <si>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</si>
  <si>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kredyty i pożyczki krajowe w tym bankowe</t>
  </si>
  <si>
    <t>czy liczba prób pobierania była zgodna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</si>
  <si>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ilość osadów zagospodarowanych i unieszkodliwionych w roku sprawozdawczym
[Mg s.m./rok]</t>
  </si>
  <si>
    <t>wykorzystana metoda stabilizacji i higienizacji osadu na terenie oczyszczalni</t>
  </si>
  <si>
    <t>R10 NON - do uprawy roślin nie przeznaczonych do spożycia i pasz</t>
  </si>
  <si>
    <t>Narodowy Fundusz Ochrony Środowiska  i Gospodarki Wodnej [tys. zł]</t>
  </si>
  <si>
    <t>Wojewódzkie Fundusze Ochrony Środowiska  i Gospodarki Wodnej [tys. zł]</t>
  </si>
  <si>
    <t>Należy podać datę, numer, organ, nazwę i publikator aktualnej uchwały ustanawiającej aglomerację.
Pole nie może być puste</t>
  </si>
  <si>
    <t>Należy podać liczbę zameldowanych na pobyt stały i czasowy powyżej 3 miesięcy na terenie aglomeracji osób korzystających z odpowiednich systemów zbierania ścieków.  
UWAGA: Jeżeli w którejkolwiek kolumnie brak jest mieszkańców korzystających z danego sposobu oczyszczania ścieków należy wpisać wartość "0".
Żadne komórki nie mogą być puste.
Błędem jest gdy wartość z kol. 22 jest mniejsza od sumy z kol. 23, 24, 25, 26</t>
  </si>
  <si>
    <t>Należy z listy rozwijalnej wybrać odpowiednią wartość:
TAK – prowadzona jest pełna kontrola przestrzegania przepisów na całym obszarze aglomeracji;
Tylko "szamba" – prowadzona jest kontrola tylko w zakresie opróżniania zbiorników bezodpływowych;
Tylko przydomowe oczyszczalnie – prowadzona jest tylko kontrola wywozu osadów z przydomowych oczyszczalni;
Częściowo – prowadzona kontrola nie obejmuje wszystkich zbiorników i oczyszczalni;
NIE – aglomeracja nie posiada kontroli prawidłowości wywozu nieczystości płynnych i osadów z jej terenu.
Pole nie może być puste</t>
  </si>
  <si>
    <t>Należy podać długość sieci kanalizacyjnej jaka została zmodernizowana w okresie 1.01.2022 r. – 31.12.2022 r.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t>
  </si>
  <si>
    <t>UWAGA: w rubryki należy wpisywać wartości w TYSIĄCACH metrów sześciennych z dokładnością jednego miejsca po przecinku bez stosowania spacji (separatory pojawiają się automatycznie po wpisaniu wartości i zatwierdzeniu klawiszem enter).
Przykłady:
1. Jeśli w roku sprawozdawczym do oczyszczalni dowieziono taborem asenizacyjnym 56 789 m3, 
w odpowiednią rubrykę należy wpisać 56,8 (lub 56,789).
Po zatwierdzeniu w rubryce pojawi się wartość 56,8.
2. Jeśli w roku sprawozdawczym do oczyszczalni dopłynęło kanalizacją 159 210 008 m3, 
w odpowiednią rubrykę należy wpisać 159210 (lub 159210,008).
Po zatwierdzeniu w rubryce pojawi się wartość 159 210,0.</t>
  </si>
  <si>
    <t>Kolumny uzupełniane są automatycznie, wartości są przenoszone z tabeli "Oczyszczalnie 2022 r.", a następnie są sumowane kwoty wg źródeł pochodzenia poniesione na systemy kanalizacyjne i oczyszczalnie</t>
  </si>
  <si>
    <t>Należy wpisywać wartości w TYSIĄCACH metrów sześciennych z dokładnością jednego miejsca po przecinku bez stosowania spacji (separatory pojawiają się automatycznie po wpisaniu wartości i zatwierdzeniu klawiszem enter).</t>
  </si>
  <si>
    <t>Jeżeli w aglomeracji obowiązuje kilka taryf, należy je wymienić oddzielając średnikami kwoty i nazwy gminy w których obowiązują.</t>
  </si>
  <si>
    <t>Miejsce na dodatkowe wyjaśnienia i komentarze.</t>
  </si>
  <si>
    <t>imię i nazwisko, służbowy email oraz służbowy numer telefonu osoby odpowiedzialnej za wypełnienie ankiety
UWAGA: Dane z tej rubryki nie będą publikowane!</t>
  </si>
  <si>
    <t>czy system kanalizacyjny posiada plan konserwacji i modernizacji?</t>
  </si>
  <si>
    <t>liczba mieszkańców w granicach aglomeracji zameldowana na pobyt stały i czasowy powyżej 3 miesięcy na terenie aglomeracji = RLM mieszkańców aglomeracji</t>
  </si>
  <si>
    <t>liczba przydomowych oczyszczalni ścieków obsługujących RLM wpisany w kol. 26 i 31 [szt.]</t>
  </si>
  <si>
    <t>czy gmina/y prowadzą kontrolę nad prawidłową częstotliwością wywozu ścieków ze zbiorników bezodpływowych i osadów z przydomowych oczyszczalni ścieków?</t>
  </si>
  <si>
    <t>nazwa, identyfikator i adres oczyszczalni, do której wywożone są ścieki ze zbiorników bezodpływowych i osady z indywidualnych oczyszczalni ścieków</t>
  </si>
  <si>
    <t>całkowita długość sieci kanalizacyjnej sanitarnej i ogólnospławnej razem – wyliczenie AUTOMATYCZNE</t>
  </si>
  <si>
    <t>całkowita długość sieci kanalizacyjnej wybudowanej i odebranej w roku sprawozdawczym (sanitarnej i ogólnospławnej, nie wliczać deszczowej)
[km]</t>
  </si>
  <si>
    <t>całkowita długość sieci kanalizacyjnej zmodernizowanej w roku sprawozdawczym (sanitarnej i ogólnospławnej, nie wliczać deszczowej)
[km]</t>
  </si>
  <si>
    <t>Należy wybrać z listy rozwijanej status aglomeracji.
W przypadku statusu L lub w w  dalszej części tabeli sprawozdawczej należy podać jedynie numer uchwały likwidującej/wcielającej ją w skład innej aglomeracji</t>
  </si>
  <si>
    <t>Kolumna pomocnicza
Liczba końcowych punktów zrzutu  wpisanych do arkusza KP 2022 r. /liczbę końcowych punktów zrzutu z danej aglomeracji zadeklarowaną w arkuszu sprawozdawczym</t>
  </si>
  <si>
    <t>nazwa aglomeracji do której odprowadzane są ścieki – wypełnia tylko aglomeracja z końcowym punktem zrzutu</t>
  </si>
  <si>
    <t>projektowa (aktualna)
maksymalna wydajność oczyszczalni  w RLM</t>
  </si>
  <si>
    <t xml:space="preserve">ogółem 
[km] </t>
  </si>
  <si>
    <t>nakłady finansowe niezbędne do jej/ ich zakończenia, planowane do poniesienia w latach 2023-2027[w tys. zł]</t>
  </si>
  <si>
    <t>wyliczenie AUTOMATYCZNE
Kolumna pomocnicza, oblicza niezbędne nakłady na realizację inwestycji ujętych w VI AKPOŚK, do poniesienia w latach 2023-2027    [w tys. zł]</t>
  </si>
  <si>
    <t>nakłady poniesione w roku sprawozdawczym  na zbiorcze systemy kanalizacyjne</t>
  </si>
  <si>
    <t>OSADY ŚCIEKOWE</t>
  </si>
  <si>
    <r>
      <t>Liczba pustych pól w arkuszu "KP</t>
    </r>
    <r>
      <rPr>
        <sz val="12"/>
        <color rgb="FFC00000"/>
        <rFont val="Calibri"/>
        <family val="2"/>
        <charset val="238"/>
      </rPr>
      <t> 2022 r." wymagających uzupełnienia:</t>
    </r>
  </si>
  <si>
    <t>imię i nazwisko, służbowy telefon kontaktowy i służbowy adres e-mail osoby do kontaktu na oczyszczalni. Dane z tej rubryki nie będą publikowane!</t>
  </si>
  <si>
    <r>
      <t xml:space="preserve"> ID_aglomeracji należy podać bez spacji
Błędem jest źle wpisany ID
</t>
    </r>
    <r>
      <rPr>
        <i/>
        <sz val="12"/>
        <color indexed="8"/>
        <rFont val="Calibri"/>
        <family val="2"/>
      </rPr>
      <t>Pole nie może być puste</t>
    </r>
  </si>
  <si>
    <r>
      <t xml:space="preserve">Kolumna uzupełniana automatycznie
W razie potrzeby można uzupełnić ją ręcznie
</t>
    </r>
    <r>
      <rPr>
        <i/>
        <sz val="12"/>
        <color indexed="8"/>
        <rFont val="Calibri"/>
        <family val="2"/>
      </rPr>
      <t>Pole nie może być puste</t>
    </r>
  </si>
  <si>
    <r>
      <t xml:space="preserve">Należy podać liczbę OŚ w aglomeracji
W przypadku Aglomeracji wyłącznie z KP wartość pola =0
</t>
    </r>
    <r>
      <rPr>
        <i/>
        <sz val="12"/>
        <color indexed="8"/>
        <rFont val="Calibri"/>
        <family val="2"/>
      </rPr>
      <t>Pole nie może być puste</t>
    </r>
  </si>
  <si>
    <r>
      <t xml:space="preserve">Kolumna uzupełniana automatycznie
W razie potrzeby można uzupełnić ręcznie
</t>
    </r>
    <r>
      <rPr>
        <i/>
        <sz val="12"/>
        <color indexed="8"/>
        <rFont val="Calibri"/>
        <family val="2"/>
      </rPr>
      <t>Pole nie może być puste</t>
    </r>
  </si>
  <si>
    <r>
      <t xml:space="preserve">Należy wpisać gminę o największej RLM leżąca na terenie aglomeracji
</t>
    </r>
    <r>
      <rPr>
        <i/>
        <sz val="12"/>
        <color indexed="8"/>
        <rFont val="Calibri"/>
        <family val="2"/>
      </rPr>
      <t>Pole nie może być puste</t>
    </r>
  </si>
  <si>
    <r>
      <t xml:space="preserve">Należy wypisać nazwy wszystkich gmin wchodzących w skład aglomeracji (nie chodzi o ich liczbę).
</t>
    </r>
    <r>
      <rPr>
        <i/>
        <sz val="12"/>
        <color indexed="8"/>
        <rFont val="Calibri"/>
        <family val="2"/>
      </rPr>
      <t>Pole nie może być puste</t>
    </r>
  </si>
  <si>
    <r>
      <t xml:space="preserve">Należy wybrać odpowiedź z listy rozwijanej.
</t>
    </r>
    <r>
      <rPr>
        <i/>
        <sz val="12"/>
        <color indexed="8"/>
        <rFont val="Calibri"/>
        <family val="2"/>
      </rPr>
      <t>Pole nie może być puste</t>
    </r>
  </si>
  <si>
    <r>
      <t xml:space="preserve">Należy wpisać RLM, który widnieje w obowiązującej uchwale.
</t>
    </r>
    <r>
      <rPr>
        <i/>
        <sz val="12"/>
        <color indexed="8"/>
        <rFont val="Calibri"/>
        <family val="2"/>
      </rPr>
      <t>Pole nie może być puste</t>
    </r>
  </si>
  <si>
    <r>
      <t xml:space="preserve">Należy wybrać z listy rozwijalnej odpowiedź 
TAK lub NIE.
</t>
    </r>
    <r>
      <rPr>
        <i/>
        <sz val="12"/>
        <color indexed="8"/>
        <rFont val="Calibri"/>
        <family val="2"/>
      </rPr>
      <t>Pole nie może być puste</t>
    </r>
  </si>
  <si>
    <r>
      <t xml:space="preserve">Należy podać  RLM ścieków przemysłowych na terenie aglomeracji korzystających z odpowiednich systemów zbierania ścieków.
</t>
    </r>
    <r>
      <rPr>
        <i/>
        <sz val="12"/>
        <color indexed="8"/>
        <rFont val="Calibri"/>
        <family val="2"/>
      </rPr>
      <t xml:space="preserve"> Komórki kolumn nie mogą być puste</t>
    </r>
    <r>
      <rPr>
        <sz val="12"/>
        <color theme="1"/>
        <rFont val="Calibri"/>
        <family val="2"/>
        <scheme val="minor"/>
      </rPr>
      <t xml:space="preserve">
</t>
    </r>
  </si>
  <si>
    <r>
      <t xml:space="preserve">Należy wpisać wartość
</t>
    </r>
    <r>
      <rPr>
        <i/>
        <sz val="12"/>
        <color indexed="8"/>
        <rFont val="Calibri"/>
        <family val="2"/>
      </rPr>
      <t>Pole nie może być puste</t>
    </r>
  </si>
  <si>
    <r>
      <t xml:space="preserve">Należy wpisać całkowitą długość sieci kanalizacji deszczowej. Nie należy uwzględniać długości sieci ogólnospławnej.
</t>
    </r>
    <r>
      <rPr>
        <i/>
        <sz val="12"/>
        <color indexed="8"/>
        <rFont val="Calibri"/>
        <family val="2"/>
      </rPr>
      <t>Pole nie może być puste</t>
    </r>
  </si>
  <si>
    <r>
      <t xml:space="preserve">Należy podać liczbę mieszkańców zameldowanych  w aglomeracji oraz zarejestrowanych miejsc noclegowych, którzy zostali podłączeni do kanalizacji w roku sprawozdawczym (nie wlicza się przemysłu).
</t>
    </r>
    <r>
      <rPr>
        <i/>
        <sz val="12"/>
        <color indexed="8"/>
        <rFont val="Calibri"/>
        <family val="2"/>
      </rPr>
      <t>Pole nie może być puste</t>
    </r>
  </si>
  <si>
    <r>
      <t xml:space="preserve">Kolumna uzupełniana automatycznie
</t>
    </r>
    <r>
      <rPr>
        <i/>
        <sz val="12"/>
        <color indexed="8"/>
        <rFont val="Calibri"/>
        <family val="2"/>
      </rPr>
      <t>Błędem jest znacząca różnica między poniesionymi wydatkami, a źródłami ich pochodzenia</t>
    </r>
  </si>
  <si>
    <r>
      <t xml:space="preserve">Należy wpisać wartość 
</t>
    </r>
    <r>
      <rPr>
        <i/>
        <sz val="12"/>
        <color indexed="8"/>
        <rFont val="Calibri"/>
        <family val="2"/>
      </rPr>
      <t>Pole nie może być puste</t>
    </r>
  </si>
  <si>
    <r>
      <t xml:space="preserve">Należy wybrać z listy rozwijanej TAK lub NIE.
</t>
    </r>
    <r>
      <rPr>
        <i/>
        <sz val="12"/>
        <color indexed="8"/>
        <rFont val="Calibri"/>
        <family val="2"/>
      </rPr>
      <t>Pole nie może być puste</t>
    </r>
  </si>
  <si>
    <r>
      <t xml:space="preserve">Należy opisać wg wzoru
-nazwa punktu 1; nr pozwolenia wodnoprawnego xxxx; termin obowiązywania RRRRMM.DD
-nazwa punktu 2; nr pozwolenia wodnoprawnego xxxx; termin obowiązywania RRRRMM.DD
</t>
    </r>
    <r>
      <rPr>
        <i/>
        <sz val="12"/>
        <color indexed="8"/>
        <rFont val="Calibri"/>
        <family val="2"/>
      </rPr>
      <t>Pole nie może być puste</t>
    </r>
  </si>
  <si>
    <r>
      <t xml:space="preserve">Należy wybrać z listy rozwijanej
Pole nie może być puste
</t>
    </r>
    <r>
      <rPr>
        <b/>
        <sz val="12"/>
        <color indexed="8"/>
        <rFont val="Calibri"/>
        <family val="2"/>
      </rPr>
      <t>OŚ</t>
    </r>
    <r>
      <rPr>
        <sz val="12"/>
        <color theme="1"/>
        <rFont val="Calibri"/>
        <family val="2"/>
        <scheme val="minor"/>
      </rPr>
      <t xml:space="preserve"> - Oczyszczalnia ścieków
</t>
    </r>
    <r>
      <rPr>
        <b/>
        <sz val="12"/>
        <color indexed="8"/>
        <rFont val="Calibri"/>
        <family val="2"/>
      </rPr>
      <t>KP</t>
    </r>
    <r>
      <rPr>
        <sz val="12"/>
        <color theme="1"/>
        <rFont val="Calibri"/>
        <family val="2"/>
        <scheme val="minor"/>
      </rPr>
      <t xml:space="preserve"> -Końcowy punkt zrzutu</t>
    </r>
  </si>
  <si>
    <r>
      <t>Należy podać liczbę KP w aglomeracji
W przypadku Aglomeracji wyłącznie z</t>
    </r>
    <r>
      <rPr>
        <sz val="12"/>
        <color indexed="8"/>
        <rFont val="Calibri"/>
        <family val="2"/>
      </rPr>
      <t> </t>
    </r>
    <r>
      <rPr>
        <sz val="12"/>
        <color theme="1"/>
        <rFont val="Calibri"/>
        <family val="2"/>
        <scheme val="minor"/>
      </rPr>
      <t xml:space="preserve">OŚ wartość pola =0
</t>
    </r>
    <r>
      <rPr>
        <i/>
        <sz val="12"/>
        <color indexed="8"/>
        <rFont val="Calibri"/>
        <family val="2"/>
      </rPr>
      <t>Pole nie może być puste</t>
    </r>
  </si>
  <si>
    <r>
      <t xml:space="preserve">Dla każdej oczyszczalni należy wpisać ID aglomeracji
Błędem jest źle wpisany ID aglomeracji
</t>
    </r>
    <r>
      <rPr>
        <i/>
        <sz val="12"/>
        <color indexed="8"/>
        <rFont val="Calibri"/>
        <family val="2"/>
      </rPr>
      <t>Pole nie może być puste</t>
    </r>
  </si>
  <si>
    <r>
      <t xml:space="preserve">Należy wpisać nazwę oczyszczalni 
</t>
    </r>
    <r>
      <rPr>
        <i/>
        <sz val="12"/>
        <color indexed="8"/>
        <rFont val="Calibri"/>
        <family val="2"/>
      </rPr>
      <t>Pole nie może być puste</t>
    </r>
  </si>
  <si>
    <r>
      <t xml:space="preserve">Należy wpisać
</t>
    </r>
    <r>
      <rPr>
        <i/>
        <sz val="12"/>
        <color indexed="8"/>
        <rFont val="Calibri"/>
        <family val="2"/>
      </rPr>
      <t>Pole nie może być puste</t>
    </r>
  </si>
  <si>
    <r>
      <t>Miejsce na dodatkowe wyjaśnienia</t>
    </r>
    <r>
      <rPr>
        <sz val="12"/>
        <color indexed="8"/>
        <rFont val="Calibri"/>
        <family val="2"/>
      </rPr>
      <t> </t>
    </r>
    <r>
      <rPr>
        <sz val="12"/>
        <color theme="1"/>
        <rFont val="Calibri"/>
        <family val="2"/>
        <scheme val="minor"/>
      </rPr>
      <t>i komentarze.</t>
    </r>
  </si>
  <si>
    <t>Liczba oczyszczalni ścieków wymienionych w arkuszu "Aglomeracje 2022 r.", które należy opisać w tym arkuszu :</t>
  </si>
  <si>
    <t>PLMZ601</t>
  </si>
  <si>
    <t>Rzekuń</t>
  </si>
  <si>
    <t>Narew</t>
  </si>
  <si>
    <t>XLIV/325/2021</t>
  </si>
  <si>
    <t>PLMZ0110</t>
  </si>
  <si>
    <t>W kolumnę "docelowa maksymalna" należy wpisać wartość jaką będzie miała oczyszczalnia po realizacji wszystkich planowanych inwestycji zrealizowanych do końca 2026 roku. Jeśli nie planuje się żadnych inwestycji mających wpływ na przepustowość hydrauliczną oczyszczalni należy przepisać wartość z kol. 148.
Pole nie może być puste</t>
  </si>
  <si>
    <t>fundusze ekologiczne
TYLKO DOTACJE BEZZWROTNE</t>
  </si>
  <si>
    <t>kredyty i pożyczki krajowe w tym bankowe,NFOŚiGW oraz WFOŚiGW</t>
  </si>
  <si>
    <t>Nie</t>
  </si>
  <si>
    <t>PLLE067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</si>
</sst>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00"/>
    <numFmt numFmtId="167" formatCode="yyyy\-mm\-dd;@"/>
    <numFmt numFmtId="168" formatCode="0.00000"/>
  </numFmts>
  <fonts count="68" x14ac:knownFonts="1">
    <font>
      <sz val="11"/>
      <color theme="1"/>
      <name val="Calibri"/>
      <family val="2"/>
      <charset val="238"/>
      <scheme val="minor"/>
    </font>
    <font>
      <sz val="8"/>
      <name val="Calibri"/>
      <family val="2"/>
      <charset val="238"/>
    </font>
    <font>
      <sz val="10"/>
      <name val="Arial CE"/>
      <charset val="238"/>
    </font>
    <font>
      <b/>
      <sz val="10"/>
      <color indexed="8"/>
      <name val="Calibri"/>
      <family val="2"/>
    </font>
    <font>
      <sz val="10"/>
      <name val="Calibri"/>
      <family val="2"/>
    </font>
    <font>
      <sz val="10"/>
      <color indexed="8"/>
      <name val="Calibri"/>
      <family val="2"/>
    </font>
    <font>
      <b/>
      <sz val="10"/>
      <name val="Calibri"/>
      <family val="2"/>
    </font>
    <font>
      <sz val="10"/>
      <color indexed="8"/>
      <name val="Calibri"/>
      <family val="2"/>
      <charset val="238"/>
    </font>
    <font>
      <b/>
      <sz val="10"/>
      <color indexed="8"/>
      <name val="Calibri"/>
      <family val="2"/>
      <charset val="238"/>
    </font>
    <font>
      <b/>
      <sz val="16"/>
      <color indexed="8"/>
      <name val="Calibri"/>
      <family val="2"/>
    </font>
    <font>
      <sz val="12"/>
      <color indexed="8"/>
      <name val="Calibri"/>
      <family val="2"/>
      <charset val="238"/>
    </font>
    <font>
      <b/>
      <sz val="16"/>
      <name val="Calibri"/>
      <family val="2"/>
      <charset val="238"/>
    </font>
    <font>
      <b/>
      <sz val="16"/>
      <color indexed="8"/>
      <name val="Calibri"/>
      <family val="2"/>
      <charset val="238"/>
    </font>
    <font>
      <sz val="12"/>
      <name val="Calibri"/>
      <family val="2"/>
    </font>
    <font>
      <vertAlign val="superscript"/>
      <sz val="12"/>
      <color indexed="8"/>
      <name val="Calibri"/>
      <family val="2"/>
    </font>
    <font>
      <sz val="12"/>
      <color indexed="8"/>
      <name val="Calibri"/>
      <family val="2"/>
    </font>
    <font>
      <b/>
      <sz val="12"/>
      <color indexed="8"/>
      <name val="Calibri"/>
      <family val="2"/>
    </font>
    <font>
      <sz val="11"/>
      <color indexed="8"/>
      <name val="Calibri"/>
      <family val="2"/>
    </font>
    <font>
      <sz val="8"/>
      <name val="Calibri"/>
      <family val="2"/>
      <charset val="238"/>
    </font>
    <font>
      <sz val="11"/>
      <name val="Calibri"/>
      <family val="2"/>
    </font>
    <font>
      <b/>
      <sz val="11"/>
      <color indexed="8"/>
      <name val="Calibri"/>
      <family val="2"/>
    </font>
    <font>
      <sz val="14"/>
      <color indexed="8"/>
      <name val="Calibri"/>
      <family val="2"/>
      <charset val="238"/>
    </font>
    <font>
      <b/>
      <sz val="14"/>
      <color indexed="8"/>
      <name val="Calibri"/>
      <family val="2"/>
      <charset val="238"/>
    </font>
    <font>
      <b/>
      <sz val="12"/>
      <color indexed="8"/>
      <name val="Calibri"/>
      <family val="2"/>
      <charset val="238"/>
    </font>
    <font>
      <sz val="24"/>
      <color indexed="8"/>
      <name val="Calibri"/>
      <family val="2"/>
    </font>
    <font>
      <sz val="14"/>
      <name val="Calibri"/>
      <family val="2"/>
    </font>
    <font>
      <sz val="14"/>
      <color indexed="8"/>
      <name val="Calibri"/>
      <family val="2"/>
    </font>
    <font>
      <sz val="8"/>
      <name val="Calibri"/>
      <family val="2"/>
      <charset val="238"/>
    </font>
    <font>
      <sz val="10"/>
      <color rgb="FF000000"/>
      <name val="Arial"/>
      <family val="2"/>
      <charset val="238"/>
    </font>
    <font>
      <b/>
      <sz val="11"/>
      <color theme="1"/>
      <name val="Calibri"/>
      <family val="2"/>
      <charset val="238"/>
      <scheme val="minor"/>
    </font>
    <font>
      <sz val="11"/>
      <color rgb="FFFF0000"/>
      <name val="Calibri"/>
      <family val="2"/>
      <charset val="238"/>
      <scheme val="minor"/>
    </font>
    <font>
      <sz val="10"/>
      <name val="Calibri"/>
      <family val="2"/>
      <charset val="238"/>
      <scheme val="minor"/>
    </font>
    <font>
      <sz val="10"/>
      <color theme="1"/>
      <name val="Calibri"/>
      <family val="2"/>
    </font>
    <font>
      <sz val="11"/>
      <color theme="1"/>
      <name val="Calibri"/>
      <family val="2"/>
    </font>
    <font>
      <sz val="11"/>
      <color theme="1"/>
      <name val="Calibri"/>
      <family val="2"/>
      <scheme val="minor"/>
    </font>
    <font>
      <sz val="20"/>
      <color rgb="FFFF0000"/>
      <name val="Calibri"/>
      <family val="2"/>
      <charset val="238"/>
      <scheme val="minor"/>
    </font>
    <font>
      <sz val="12"/>
      <color rgb="FFFF0000"/>
      <name val="Calibri"/>
      <family val="2"/>
      <charset val="238"/>
      <scheme val="minor"/>
    </font>
    <font>
      <b/>
      <sz val="20"/>
      <color theme="1"/>
      <name val="Calibri"/>
      <family val="2"/>
      <charset val="238"/>
      <scheme val="minor"/>
    </font>
    <font>
      <b/>
      <sz val="22"/>
      <color theme="1"/>
      <name val="Calibri"/>
      <family val="2"/>
      <charset val="238"/>
      <scheme val="minor"/>
    </font>
    <font>
      <sz val="12"/>
      <color theme="1"/>
      <name val="Calibri"/>
      <family val="2"/>
      <charset val="238"/>
      <scheme val="minor"/>
    </font>
    <font>
      <sz val="24"/>
      <color theme="1"/>
      <name val="Calibri"/>
      <family val="2"/>
      <charset val="238"/>
      <scheme val="minor"/>
    </font>
    <font>
      <sz val="14"/>
      <color theme="1"/>
      <name val="Calibri"/>
      <family val="2"/>
      <charset val="238"/>
      <scheme val="minor"/>
    </font>
    <font>
      <sz val="18"/>
      <color theme="1"/>
      <name val="Calibri"/>
      <family val="2"/>
      <charset val="238"/>
      <scheme val="minor"/>
    </font>
    <font>
      <sz val="12"/>
      <color rgb="FF000000"/>
      <name val="Calibri"/>
      <family val="2"/>
    </font>
    <font>
      <sz val="10"/>
      <color theme="1"/>
      <name val="Calibri"/>
      <family val="2"/>
      <charset val="238"/>
      <scheme val="minor"/>
    </font>
    <font>
      <sz val="10"/>
      <color rgb="FF000000"/>
      <name val="Calibri"/>
      <family val="2"/>
    </font>
    <font>
      <sz val="12"/>
      <color theme="1"/>
      <name val="Calibri"/>
      <family val="2"/>
    </font>
    <font>
      <sz val="16"/>
      <color theme="1"/>
      <name val="Calibri"/>
      <family val="2"/>
      <charset val="238"/>
      <scheme val="minor"/>
    </font>
    <font>
      <sz val="16"/>
      <name val="Calibri"/>
      <family val="2"/>
      <charset val="238"/>
      <scheme val="minor"/>
    </font>
    <font>
      <sz val="9"/>
      <color theme="1"/>
      <name val="Calibri"/>
      <family val="2"/>
      <charset val="238"/>
      <scheme val="minor"/>
    </font>
    <font>
      <sz val="10"/>
      <color rgb="FFFF0000"/>
      <name val="Calibri"/>
      <family val="2"/>
      <charset val="238"/>
      <scheme val="minor"/>
    </font>
    <font>
      <b/>
      <sz val="14"/>
      <color indexed="8"/>
      <name val="Calibri"/>
      <family val="2"/>
      <charset val="238"/>
      <scheme val="minor"/>
    </font>
    <font>
      <b/>
      <sz val="16"/>
      <color theme="1"/>
      <name val="Calibri"/>
      <family val="2"/>
    </font>
    <font>
      <sz val="14"/>
      <color theme="1"/>
      <name val="Calibri"/>
      <family val="2"/>
    </font>
    <font>
      <sz val="11"/>
      <color rgb="FF000000"/>
      <name val="Calibri"/>
      <family val="2"/>
    </font>
    <font>
      <b/>
      <sz val="16"/>
      <color theme="1"/>
      <name val="Calibri"/>
      <family val="2"/>
      <charset val="238"/>
      <scheme val="minor"/>
    </font>
    <font>
      <sz val="11"/>
      <name val="Calibri"/>
      <family val="2"/>
      <charset val="238"/>
      <scheme val="minor"/>
    </font>
    <font>
      <sz val="18"/>
      <color rgb="FF002060"/>
      <name val="Calibri"/>
      <family val="2"/>
      <charset val="238"/>
      <scheme val="minor"/>
    </font>
    <font>
      <sz val="11"/>
      <color rgb="FF002060"/>
      <name val="Calibri"/>
      <family val="2"/>
      <charset val="238"/>
      <scheme val="minor"/>
    </font>
    <font>
      <sz val="12"/>
      <color rgb="FFC00000"/>
      <name val="Calibri"/>
      <family val="2"/>
      <charset val="238"/>
      <scheme val="minor"/>
    </font>
    <font>
      <sz val="20"/>
      <color rgb="FFC00000"/>
      <name val="Calibri"/>
      <family val="2"/>
      <charset val="238"/>
      <scheme val="minor"/>
    </font>
    <font>
      <sz val="12"/>
      <color rgb="FFC00000"/>
      <name val="Calibri"/>
      <family val="2"/>
      <charset val="238"/>
    </font>
    <font>
      <sz val="18"/>
      <color rgb="FFC00000"/>
      <name val="Calibri"/>
      <family val="2"/>
      <charset val="238"/>
      <scheme val="minor"/>
    </font>
    <font>
      <sz val="16"/>
      <color indexed="8"/>
      <name val="Calibri"/>
      <family val="2"/>
    </font>
    <font>
      <sz val="12"/>
      <color theme="1"/>
      <name val="Calibri"/>
      <family val="2"/>
      <scheme val="minor"/>
    </font>
    <font>
      <i/>
      <sz val="12"/>
      <color indexed="8"/>
      <name val="Calibri"/>
      <family val="2"/>
    </font>
    <font>
      <sz val="10"/>
      <color theme="1"/>
      <name val="Calibri"/>
      <family val="2"/>
      <scheme val="minor"/>
    </font>
    <font>
      <sz val="14"/>
      <color rgb="FFC0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28" fillId="0" borderId="0"/>
  </cellStyleXfs>
  <cellXfs count="604">
    <xf numFmtId="0" fontId="0" fillId="0" borderId="0" xfId="0"/>
    <xf numFmtId="0" fontId="0" fillId="0" borderId="0" xfId="0" applyAlignment="1" applyProtection="1">
      <alignment wrapText="1"/>
      <protection locked="0"/>
    </xf>
    <xf numFmtId="0" fontId="31" fillId="2" borderId="0" xfId="0" applyFont="1" applyFill="1" applyAlignment="1" applyProtection="1">
      <alignment horizontal="center" vertical="center" wrapText="1"/>
      <protection locked="0"/>
    </xf>
    <xf numFmtId="3" fontId="31" fillId="2" borderId="0" xfId="0" applyNumberFormat="1" applyFont="1" applyFill="1" applyAlignment="1" applyProtection="1">
      <alignment horizontal="center" vertical="center" wrapText="1"/>
      <protection locked="0"/>
    </xf>
    <xf numFmtId="168" fontId="31" fillId="2" borderId="0" xfId="0" applyNumberFormat="1" applyFont="1" applyFill="1" applyAlignment="1" applyProtection="1">
      <alignment horizontal="center" vertical="center" wrapText="1"/>
      <protection locked="0"/>
    </xf>
    <xf numFmtId="0" fontId="31" fillId="3" borderId="0" xfId="0" applyFont="1" applyFill="1" applyAlignment="1" applyProtection="1">
      <alignment horizontal="center" vertical="center" wrapText="1"/>
      <protection locked="0"/>
    </xf>
    <xf numFmtId="0" fontId="0" fillId="0" borderId="0" xfId="0" applyBorder="1" applyProtection="1">
      <protection locked="0" hidden="1"/>
    </xf>
    <xf numFmtId="0" fontId="0" fillId="0" borderId="0" xfId="0" applyProtection="1">
      <protection locked="0" hidden="1"/>
    </xf>
    <xf numFmtId="0" fontId="3" fillId="0" borderId="0" xfId="0" applyFont="1" applyFill="1" applyBorder="1" applyProtection="1">
      <protection locked="0" hidden="1"/>
    </xf>
    <xf numFmtId="0" fontId="4" fillId="0" borderId="1" xfId="0" applyFont="1" applyFill="1" applyBorder="1" applyAlignment="1" applyProtection="1">
      <alignment horizontal="center" vertical="center" wrapText="1"/>
      <protection locked="0" hidden="1"/>
    </xf>
    <xf numFmtId="0" fontId="32" fillId="0" borderId="1" xfId="0" applyFont="1" applyFill="1" applyBorder="1" applyAlignment="1" applyProtection="1">
      <alignment horizontal="center" vertical="center" wrapText="1"/>
      <protection locked="0" hidden="1"/>
    </xf>
    <xf numFmtId="0" fontId="33" fillId="0" borderId="1" xfId="0" applyFont="1" applyFill="1" applyBorder="1" applyAlignment="1" applyProtection="1">
      <alignment horizontal="center" vertical="center"/>
      <protection locked="0" hidden="1"/>
    </xf>
    <xf numFmtId="0" fontId="34" fillId="0" borderId="1" xfId="0" applyFont="1" applyBorder="1" applyAlignment="1" applyProtection="1">
      <alignment horizontal="center" vertical="center"/>
      <protection locked="0" hidden="1"/>
    </xf>
    <xf numFmtId="0" fontId="19" fillId="0" borderId="1" xfId="0" applyFont="1" applyFill="1" applyBorder="1" applyAlignment="1" applyProtection="1">
      <alignment horizontal="center" vertical="center" wrapText="1"/>
      <protection locked="0" hidden="1"/>
    </xf>
    <xf numFmtId="0" fontId="19" fillId="4" borderId="1" xfId="0" applyFont="1" applyFill="1" applyBorder="1" applyAlignment="1" applyProtection="1">
      <alignment horizontal="center" vertical="center" wrapText="1"/>
      <protection locked="0" hidden="1"/>
    </xf>
    <xf numFmtId="0" fontId="19" fillId="0" borderId="1" xfId="0" applyNumberFormat="1" applyFont="1" applyFill="1" applyBorder="1" applyAlignment="1" applyProtection="1">
      <alignment horizontal="center" vertical="center" wrapText="1"/>
      <protection locked="0" hidden="1"/>
    </xf>
    <xf numFmtId="0" fontId="19" fillId="0" borderId="2" xfId="0" applyNumberFormat="1" applyFont="1" applyFill="1" applyBorder="1" applyAlignment="1" applyProtection="1">
      <alignment horizontal="center" vertical="center" wrapText="1"/>
      <protection locked="0" hidden="1"/>
    </xf>
    <xf numFmtId="165" fontId="19" fillId="0" borderId="1" xfId="0" applyNumberFormat="1" applyFont="1" applyFill="1" applyBorder="1" applyAlignment="1" applyProtection="1">
      <alignment horizontal="center" vertical="center" wrapText="1"/>
      <protection locked="0" hidden="1"/>
    </xf>
    <xf numFmtId="0" fontId="19" fillId="0" borderId="1" xfId="0" applyFont="1" applyFill="1" applyBorder="1" applyAlignment="1" applyProtection="1">
      <alignment horizontal="center" vertical="center"/>
      <protection locked="0" hidden="1"/>
    </xf>
    <xf numFmtId="3" fontId="19" fillId="0" borderId="1" xfId="0" applyNumberFormat="1" applyFont="1" applyFill="1" applyBorder="1" applyAlignment="1" applyProtection="1">
      <alignment horizontal="center" vertical="center" wrapText="1"/>
      <protection locked="0" hidden="1"/>
    </xf>
    <xf numFmtId="3" fontId="19" fillId="0" borderId="2" xfId="0" applyNumberFormat="1" applyFont="1" applyFill="1" applyBorder="1" applyAlignment="1" applyProtection="1">
      <alignment horizontal="center" vertical="center" wrapText="1"/>
      <protection locked="0" hidden="1"/>
    </xf>
    <xf numFmtId="3" fontId="4" fillId="4" borderId="2" xfId="0" applyNumberFormat="1" applyFont="1" applyFill="1" applyBorder="1" applyAlignment="1" applyProtection="1">
      <alignment horizontal="center" vertical="center" wrapText="1"/>
      <protection locked="0" hidden="1"/>
    </xf>
    <xf numFmtId="3" fontId="4" fillId="0" borderId="2" xfId="0" applyNumberFormat="1" applyFont="1" applyFill="1" applyBorder="1" applyAlignment="1" applyProtection="1">
      <alignment horizontal="center" vertical="center" wrapText="1"/>
      <protection locked="0" hidden="1"/>
    </xf>
    <xf numFmtId="165" fontId="6" fillId="0" borderId="2" xfId="0" applyNumberFormat="1" applyFont="1" applyFill="1" applyBorder="1" applyAlignment="1" applyProtection="1">
      <alignment horizontal="center" vertical="center" wrapText="1"/>
      <protection locked="0" hidden="1"/>
    </xf>
    <xf numFmtId="165" fontId="6" fillId="0" borderId="1" xfId="0" applyNumberFormat="1" applyFont="1" applyFill="1" applyBorder="1" applyAlignment="1" applyProtection="1">
      <alignment horizontal="center" vertical="center" wrapText="1"/>
      <protection locked="0" hidden="1"/>
    </xf>
    <xf numFmtId="0" fontId="4" fillId="0" borderId="1" xfId="0" applyFont="1" applyFill="1" applyBorder="1" applyAlignment="1" applyProtection="1">
      <alignment horizontal="center" vertical="center"/>
      <protection locked="0" hidden="1"/>
    </xf>
    <xf numFmtId="3" fontId="4" fillId="0" borderId="1" xfId="0" applyNumberFormat="1" applyFont="1" applyFill="1" applyBorder="1" applyAlignment="1" applyProtection="1">
      <alignment horizontal="center" vertical="center" wrapText="1"/>
      <protection locked="0" hidden="1"/>
    </xf>
    <xf numFmtId="3" fontId="4" fillId="4" borderId="1" xfId="0" applyNumberFormat="1" applyFont="1" applyFill="1" applyBorder="1" applyAlignment="1" applyProtection="1">
      <alignment horizontal="center" vertical="center" wrapText="1"/>
      <protection locked="0" hidden="1"/>
    </xf>
    <xf numFmtId="165" fontId="4" fillId="0" borderId="1" xfId="0" applyNumberFormat="1" applyFont="1" applyFill="1" applyBorder="1" applyAlignment="1" applyProtection="1">
      <alignment horizontal="center" vertical="center" wrapText="1"/>
      <protection locked="0" hidden="1"/>
    </xf>
    <xf numFmtId="166" fontId="4" fillId="0" borderId="2" xfId="0" applyNumberFormat="1" applyFont="1" applyBorder="1" applyAlignment="1" applyProtection="1">
      <alignment horizontal="center" vertical="center" wrapText="1"/>
      <protection locked="0" hidden="1"/>
    </xf>
    <xf numFmtId="0" fontId="32" fillId="0" borderId="1" xfId="0" applyFont="1" applyBorder="1" applyAlignment="1" applyProtection="1">
      <alignment horizontal="center" vertical="center" wrapText="1"/>
      <protection locked="0" hidden="1"/>
    </xf>
    <xf numFmtId="3" fontId="4" fillId="0" borderId="1" xfId="0" applyNumberFormat="1" applyFont="1" applyBorder="1" applyAlignment="1" applyProtection="1">
      <alignment horizontal="center" vertical="center" wrapText="1"/>
      <protection locked="0" hidden="1"/>
    </xf>
    <xf numFmtId="165" fontId="6" fillId="0" borderId="1" xfId="0" applyNumberFormat="1" applyFont="1" applyBorder="1" applyAlignment="1" applyProtection="1">
      <alignment horizontal="center" vertical="center" wrapText="1"/>
      <protection locked="0" hidden="1"/>
    </xf>
    <xf numFmtId="0" fontId="32" fillId="0" borderId="0" xfId="0" applyFont="1" applyFill="1" applyBorder="1" applyAlignment="1" applyProtection="1">
      <alignment horizontal="center" vertical="center"/>
      <protection locked="0" hidden="1"/>
    </xf>
    <xf numFmtId="0" fontId="0" fillId="0" borderId="0" xfId="0" applyAlignment="1" applyProtection="1">
      <alignment wrapText="1"/>
      <protection locked="0" hidden="1"/>
    </xf>
    <xf numFmtId="0" fontId="0" fillId="0" borderId="0" xfId="0" applyBorder="1" applyProtection="1">
      <protection hidden="1"/>
    </xf>
    <xf numFmtId="0" fontId="0" fillId="0" borderId="0" xfId="0" applyProtection="1">
      <protection hidden="1"/>
    </xf>
    <xf numFmtId="0" fontId="0" fillId="4" borderId="0" xfId="0" applyFill="1" applyBorder="1" applyAlignment="1" applyProtection="1">
      <alignment horizontal="center" vertical="center" wrapText="1"/>
      <protection hidden="1"/>
    </xf>
    <xf numFmtId="0" fontId="3" fillId="0" borderId="0" xfId="0" applyFont="1" applyFill="1" applyProtection="1">
      <protection locked="0" hidden="1"/>
    </xf>
    <xf numFmtId="167" fontId="33" fillId="0" borderId="1" xfId="0" applyNumberFormat="1" applyFont="1" applyBorder="1" applyAlignment="1" applyProtection="1">
      <alignment horizontal="center" vertical="center" wrapText="1"/>
      <protection locked="0" hidden="1"/>
    </xf>
    <xf numFmtId="166" fontId="19" fillId="0" borderId="2" xfId="0" applyNumberFormat="1" applyFont="1" applyFill="1" applyBorder="1" applyAlignment="1" applyProtection="1">
      <alignment horizontal="center" vertical="center" wrapText="1"/>
      <protection locked="0" hidden="1"/>
    </xf>
    <xf numFmtId="0" fontId="33" fillId="0" borderId="1" xfId="0" applyFont="1" applyBorder="1" applyAlignment="1" applyProtection="1">
      <alignment horizontal="center" vertical="center" wrapText="1"/>
      <protection locked="0" hidden="1"/>
    </xf>
    <xf numFmtId="167" fontId="19" fillId="0" borderId="1" xfId="0" applyNumberFormat="1" applyFont="1" applyFill="1" applyBorder="1" applyAlignment="1" applyProtection="1">
      <alignment horizontal="center" vertical="center"/>
      <protection locked="0" hidden="1"/>
    </xf>
    <xf numFmtId="0" fontId="33" fillId="0" borderId="0" xfId="0" applyFont="1" applyFill="1" applyProtection="1">
      <protection locked="0" hidden="1"/>
    </xf>
    <xf numFmtId="0" fontId="33" fillId="0" borderId="0" xfId="0" applyFont="1" applyProtection="1">
      <protection locked="0" hidden="1"/>
    </xf>
    <xf numFmtId="0" fontId="34" fillId="0" borderId="0" xfId="0" applyFont="1" applyProtection="1">
      <protection locked="0" hidden="1"/>
    </xf>
    <xf numFmtId="0" fontId="37" fillId="0" borderId="0" xfId="0" applyFont="1" applyProtection="1">
      <protection hidden="1"/>
    </xf>
    <xf numFmtId="0" fontId="38" fillId="0" borderId="0" xfId="0" applyFont="1" applyProtection="1">
      <protection hidden="1"/>
    </xf>
    <xf numFmtId="0" fontId="39" fillId="0" borderId="0" xfId="0" applyFont="1" applyAlignment="1" applyProtection="1">
      <alignment vertical="center" wrapText="1"/>
      <protection hidden="1"/>
    </xf>
    <xf numFmtId="0" fontId="40" fillId="0" borderId="3" xfId="0" applyFont="1" applyBorder="1" applyAlignment="1" applyProtection="1">
      <alignment horizontal="center" vertical="center"/>
      <protection hidden="1"/>
    </xf>
    <xf numFmtId="0" fontId="41" fillId="2" borderId="1" xfId="0" applyFont="1" applyFill="1" applyBorder="1" applyAlignment="1" applyProtection="1">
      <alignment horizontal="center" vertical="center" wrapText="1"/>
      <protection hidden="1"/>
    </xf>
    <xf numFmtId="0" fontId="42" fillId="2" borderId="1" xfId="0" applyFont="1" applyFill="1" applyBorder="1" applyAlignment="1" applyProtection="1">
      <alignment horizontal="center" vertical="center" wrapText="1"/>
      <protection hidden="1"/>
    </xf>
    <xf numFmtId="0" fontId="42" fillId="2" borderId="1" xfId="0" applyFont="1" applyFill="1" applyBorder="1" applyAlignment="1" applyProtection="1">
      <alignment horizontal="center" vertical="center"/>
      <protection hidden="1"/>
    </xf>
    <xf numFmtId="0" fontId="44" fillId="0" borderId="0" xfId="0" applyFont="1" applyAlignment="1" applyProtection="1">
      <alignment horizontal="center" vertical="center" wrapText="1"/>
      <protection locked="0"/>
    </xf>
    <xf numFmtId="3" fontId="44" fillId="0" borderId="0" xfId="0" applyNumberFormat="1" applyFont="1" applyAlignment="1" applyProtection="1">
      <alignment horizontal="center" vertical="center" wrapText="1"/>
      <protection locked="0"/>
    </xf>
    <xf numFmtId="168" fontId="44" fillId="0" borderId="0" xfId="0" applyNumberFormat="1" applyFont="1" applyAlignment="1" applyProtection="1">
      <alignment horizontal="center" vertical="center" wrapText="1"/>
      <protection locked="0"/>
    </xf>
    <xf numFmtId="0" fontId="0" fillId="0" borderId="0" xfId="0" applyProtection="1">
      <protection locked="0"/>
    </xf>
    <xf numFmtId="0" fontId="0" fillId="0" borderId="0" xfId="0" applyFont="1" applyAlignment="1" applyProtection="1">
      <alignment horizontal="center" vertical="center"/>
      <protection locked="0"/>
    </xf>
    <xf numFmtId="0" fontId="44" fillId="8" borderId="0" xfId="0" applyFont="1" applyFill="1" applyAlignment="1" applyProtection="1">
      <alignment horizontal="center" vertical="center" wrapText="1"/>
      <protection locked="0"/>
    </xf>
    <xf numFmtId="0" fontId="0" fillId="8" borderId="0" xfId="0" applyFill="1" applyProtection="1">
      <protection locked="0"/>
    </xf>
    <xf numFmtId="0" fontId="0" fillId="4" borderId="0" xfId="0" applyFill="1" applyProtection="1">
      <protection hidden="1"/>
    </xf>
    <xf numFmtId="0" fontId="0" fillId="4" borderId="0" xfId="0" applyFill="1" applyAlignment="1" applyProtection="1">
      <alignment wrapText="1"/>
      <protection hidden="1"/>
    </xf>
    <xf numFmtId="0" fontId="44" fillId="0" borderId="0" xfId="0" applyFont="1" applyBorder="1" applyAlignment="1" applyProtection="1">
      <alignment horizontal="center" vertical="center" wrapText="1"/>
      <protection hidden="1"/>
    </xf>
    <xf numFmtId="0" fontId="30" fillId="4" borderId="0" xfId="0" applyFont="1" applyFill="1" applyBorder="1" applyAlignment="1" applyProtection="1">
      <alignment horizontal="center" vertical="center" wrapText="1"/>
      <protection hidden="1"/>
    </xf>
    <xf numFmtId="0" fontId="0" fillId="4" borderId="0" xfId="0" applyFill="1" applyBorder="1" applyProtection="1">
      <protection hidden="1"/>
    </xf>
    <xf numFmtId="0" fontId="34" fillId="0" borderId="5" xfId="0" applyFont="1" applyBorder="1" applyAlignment="1" applyProtection="1">
      <alignment horizontal="center" vertical="center"/>
      <protection locked="0" hidden="1"/>
    </xf>
    <xf numFmtId="0" fontId="44" fillId="0" borderId="1" xfId="0" applyFont="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hidden="1"/>
    </xf>
    <xf numFmtId="0" fontId="9" fillId="0" borderId="0" xfId="0" applyFont="1" applyFill="1" applyBorder="1" applyProtection="1">
      <protection hidden="1"/>
    </xf>
    <xf numFmtId="0" fontId="5" fillId="7" borderId="1" xfId="0" applyFont="1" applyFill="1" applyBorder="1" applyAlignment="1" applyProtection="1">
      <alignment horizontal="center" vertical="center" wrapText="1"/>
      <protection hidden="1"/>
    </xf>
    <xf numFmtId="3" fontId="19" fillId="9" borderId="2" xfId="0" applyNumberFormat="1" applyFont="1" applyFill="1" applyBorder="1" applyAlignment="1" applyProtection="1">
      <alignment horizontal="center" vertical="center" wrapText="1"/>
      <protection hidden="1"/>
    </xf>
    <xf numFmtId="3" fontId="4" fillId="9" borderId="2" xfId="0" applyNumberFormat="1" applyFont="1" applyFill="1" applyBorder="1" applyAlignment="1" applyProtection="1">
      <alignment horizontal="center" vertical="center" wrapText="1"/>
      <protection hidden="1"/>
    </xf>
    <xf numFmtId="10" fontId="4" fillId="9" borderId="2" xfId="0" applyNumberFormat="1"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165" fontId="32" fillId="9" borderId="1" xfId="0" applyNumberFormat="1" applyFont="1" applyFill="1" applyBorder="1" applyAlignment="1" applyProtection="1">
      <alignment horizontal="center" vertical="center" wrapText="1"/>
      <protection hidden="1"/>
    </xf>
    <xf numFmtId="165" fontId="4" fillId="9" borderId="1" xfId="0" applyNumberFormat="1" applyFont="1" applyFill="1" applyBorder="1" applyAlignment="1" applyProtection="1">
      <alignment horizontal="center" vertical="center"/>
      <protection hidden="1"/>
    </xf>
    <xf numFmtId="3" fontId="4" fillId="9" borderId="1" xfId="0" applyNumberFormat="1" applyFont="1" applyFill="1" applyBorder="1" applyAlignment="1" applyProtection="1">
      <alignment horizontal="center" vertical="center" wrapText="1"/>
      <protection hidden="1"/>
    </xf>
    <xf numFmtId="10" fontId="4" fillId="9" borderId="1" xfId="0" applyNumberFormat="1"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center"/>
      <protection hidden="1"/>
    </xf>
    <xf numFmtId="3" fontId="4" fillId="9" borderId="1" xfId="0" applyNumberFormat="1" applyFont="1" applyFill="1" applyBorder="1" applyAlignment="1" applyProtection="1">
      <alignment horizontal="center" vertical="center"/>
      <protection hidden="1"/>
    </xf>
    <xf numFmtId="0" fontId="4" fillId="9" borderId="5" xfId="0" applyFont="1" applyFill="1" applyBorder="1" applyAlignment="1" applyProtection="1">
      <alignment horizontal="center" vertical="center"/>
      <protection hidden="1"/>
    </xf>
    <xf numFmtId="0" fontId="19" fillId="9" borderId="1" xfId="0" applyFont="1" applyFill="1" applyBorder="1" applyAlignment="1" applyProtection="1">
      <alignment horizontal="center" vertical="center" wrapText="1"/>
      <protection hidden="1"/>
    </xf>
    <xf numFmtId="0" fontId="19" fillId="9" borderId="1" xfId="0" applyFont="1" applyFill="1" applyBorder="1" applyAlignment="1" applyProtection="1">
      <alignment horizontal="center" vertical="center"/>
      <protection hidden="1"/>
    </xf>
    <xf numFmtId="3" fontId="19" fillId="9" borderId="1" xfId="0" applyNumberFormat="1" applyFont="1" applyFill="1" applyBorder="1" applyAlignment="1" applyProtection="1">
      <alignment horizontal="center" vertical="center" wrapText="1"/>
      <protection hidden="1"/>
    </xf>
    <xf numFmtId="0" fontId="44" fillId="2" borderId="0" xfId="0" applyFont="1" applyFill="1" applyAlignment="1" applyProtection="1">
      <alignment horizontal="center" vertical="center" wrapText="1"/>
      <protection locked="0"/>
    </xf>
    <xf numFmtId="4" fontId="0" fillId="0" borderId="0" xfId="0" applyNumberFormat="1" applyProtection="1">
      <protection locked="0"/>
    </xf>
    <xf numFmtId="4" fontId="49" fillId="2" borderId="0" xfId="0" applyNumberFormat="1" applyFont="1" applyFill="1" applyAlignment="1" applyProtection="1">
      <alignment wrapText="1"/>
      <protection locked="0"/>
    </xf>
    <xf numFmtId="2" fontId="0" fillId="0" borderId="0" xfId="0" applyNumberFormat="1" applyProtection="1">
      <protection locked="0"/>
    </xf>
    <xf numFmtId="2" fontId="49" fillId="2" borderId="0" xfId="0" applyNumberFormat="1" applyFont="1" applyFill="1" applyAlignment="1" applyProtection="1">
      <alignment wrapText="1"/>
      <protection locked="0"/>
    </xf>
    <xf numFmtId="49" fontId="0" fillId="0" borderId="0" xfId="0" applyNumberFormat="1" applyProtection="1">
      <protection hidden="1"/>
    </xf>
    <xf numFmtId="49" fontId="0" fillId="4" borderId="0" xfId="0" applyNumberFormat="1" applyFill="1" applyProtection="1">
      <protection locked="0" hidden="1"/>
    </xf>
    <xf numFmtId="4" fontId="0" fillId="4" borderId="0" xfId="0" applyNumberFormat="1" applyFill="1" applyProtection="1">
      <protection locked="0" hidden="1"/>
    </xf>
    <xf numFmtId="14" fontId="0" fillId="4" borderId="0" xfId="0" applyNumberFormat="1" applyFill="1" applyProtection="1">
      <protection locked="0" hidden="1"/>
    </xf>
    <xf numFmtId="4" fontId="19" fillId="9" borderId="2" xfId="0" applyNumberFormat="1" applyFont="1" applyFill="1" applyBorder="1" applyAlignment="1" applyProtection="1">
      <alignment horizontal="center" vertical="center" wrapText="1"/>
      <protection hidden="1"/>
    </xf>
    <xf numFmtId="49" fontId="32" fillId="0" borderId="1" xfId="0" applyNumberFormat="1" applyFont="1" applyBorder="1" applyAlignment="1" applyProtection="1">
      <alignment horizontal="center" vertical="center"/>
      <protection locked="0" hidden="1"/>
    </xf>
    <xf numFmtId="0" fontId="19" fillId="4" borderId="1" xfId="0" applyNumberFormat="1" applyFont="1" applyFill="1" applyBorder="1" applyAlignment="1" applyProtection="1">
      <alignment horizontal="center" vertical="center" wrapText="1"/>
      <protection locked="0" hidden="1"/>
    </xf>
    <xf numFmtId="0" fontId="19" fillId="4" borderId="2" xfId="0" applyNumberFormat="1" applyFont="1" applyFill="1" applyBorder="1" applyAlignment="1" applyProtection="1">
      <alignment horizontal="center" vertical="center" wrapText="1"/>
      <protection locked="0" hidden="1"/>
    </xf>
    <xf numFmtId="0" fontId="19" fillId="4" borderId="7" xfId="0" applyFont="1" applyFill="1" applyBorder="1" applyAlignment="1" applyProtection="1">
      <alignment horizontal="center" vertical="center" wrapText="1"/>
      <protection locked="0" hidden="1"/>
    </xf>
    <xf numFmtId="0" fontId="0" fillId="0" borderId="0" xfId="0" applyBorder="1" applyAlignment="1" applyProtection="1">
      <alignment wrapText="1"/>
      <protection locked="0" hidden="1"/>
    </xf>
    <xf numFmtId="0" fontId="0" fillId="0" borderId="0" xfId="0" applyBorder="1" applyAlignment="1" applyProtection="1">
      <alignment horizontal="center" vertical="center"/>
      <protection locked="0" hidden="1"/>
    </xf>
    <xf numFmtId="0" fontId="0" fillId="0" borderId="0" xfId="0" applyBorder="1" applyAlignment="1" applyProtection="1">
      <alignment horizontal="center"/>
      <protection locked="0" hidden="1"/>
    </xf>
    <xf numFmtId="10" fontId="4" fillId="9" borderId="1" xfId="0" applyNumberFormat="1" applyFont="1" applyFill="1" applyBorder="1" applyAlignment="1" applyProtection="1">
      <alignment horizontal="center" vertical="center" wrapText="1"/>
      <protection hidden="1"/>
    </xf>
    <xf numFmtId="166" fontId="4" fillId="0" borderId="1" xfId="0" applyNumberFormat="1" applyFont="1" applyBorder="1" applyAlignment="1" applyProtection="1">
      <alignment horizontal="center" vertical="center" wrapText="1"/>
      <protection locked="0" hidden="1"/>
    </xf>
    <xf numFmtId="49" fontId="0" fillId="0" borderId="0" xfId="0" applyNumberFormat="1" applyBorder="1" applyProtection="1">
      <protection locked="0" hidden="1"/>
    </xf>
    <xf numFmtId="4" fontId="32" fillId="0" borderId="1" xfId="0" applyNumberFormat="1" applyFont="1" applyBorder="1" applyAlignment="1" applyProtection="1">
      <alignment horizontal="center" vertical="center"/>
      <protection locked="0" hidden="1"/>
    </xf>
    <xf numFmtId="4" fontId="0" fillId="0" borderId="0" xfId="0" applyNumberFormat="1" applyBorder="1" applyProtection="1">
      <protection locked="0" hidden="1"/>
    </xf>
    <xf numFmtId="14" fontId="32" fillId="0" borderId="1" xfId="0" applyNumberFormat="1" applyFont="1" applyBorder="1" applyAlignment="1" applyProtection="1">
      <alignment horizontal="center" vertical="center"/>
      <protection locked="0" hidden="1"/>
    </xf>
    <xf numFmtId="14" fontId="0" fillId="0" borderId="0" xfId="0" applyNumberFormat="1" applyBorder="1" applyProtection="1">
      <protection locked="0" hidden="1"/>
    </xf>
    <xf numFmtId="4" fontId="32" fillId="7" borderId="1"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4" fontId="0" fillId="0" borderId="0" xfId="0" applyNumberFormat="1" applyProtection="1">
      <protection hidden="1"/>
    </xf>
    <xf numFmtId="49" fontId="19" fillId="4" borderId="2" xfId="0" applyNumberFormat="1" applyFont="1" applyFill="1" applyBorder="1" applyAlignment="1" applyProtection="1">
      <alignment horizontal="center" vertical="center" wrapText="1"/>
      <protection locked="0" hidden="1"/>
    </xf>
    <xf numFmtId="4" fontId="19" fillId="4" borderId="2" xfId="0" applyNumberFormat="1" applyFont="1" applyFill="1" applyBorder="1" applyAlignment="1" applyProtection="1">
      <alignment horizontal="center" vertical="center" wrapText="1"/>
      <protection locked="0" hidden="1"/>
    </xf>
    <xf numFmtId="14" fontId="19" fillId="4" borderId="2" xfId="0" applyNumberFormat="1" applyFont="1" applyFill="1" applyBorder="1" applyAlignment="1" applyProtection="1">
      <alignment horizontal="center" vertical="center" wrapText="1"/>
      <protection locked="0" hidden="1"/>
    </xf>
    <xf numFmtId="0" fontId="4" fillId="7" borderId="1" xfId="0" applyFont="1" applyFill="1" applyBorder="1" applyAlignment="1" applyProtection="1">
      <alignment horizontal="center" vertical="center" wrapText="1"/>
      <protection hidden="1"/>
    </xf>
    <xf numFmtId="0" fontId="20" fillId="7" borderId="1" xfId="0" applyFont="1" applyFill="1" applyBorder="1" applyAlignment="1" applyProtection="1">
      <alignment horizontal="center" vertical="center"/>
      <protection hidden="1"/>
    </xf>
    <xf numFmtId="0" fontId="19" fillId="7" borderId="1" xfId="0" applyFont="1" applyFill="1" applyBorder="1" applyAlignment="1" applyProtection="1">
      <alignment horizontal="center" vertical="center" wrapText="1"/>
      <protection hidden="1"/>
    </xf>
    <xf numFmtId="0" fontId="3" fillId="11" borderId="1" xfId="0" applyFont="1" applyFill="1" applyBorder="1" applyAlignment="1" applyProtection="1">
      <alignment horizontal="center" vertical="center"/>
      <protection hidden="1"/>
    </xf>
    <xf numFmtId="0" fontId="4" fillId="11" borderId="1" xfId="0" applyFont="1" applyFill="1" applyBorder="1" applyAlignment="1" applyProtection="1">
      <alignment horizontal="center" vertical="center" wrapText="1"/>
      <protection hidden="1"/>
    </xf>
    <xf numFmtId="1" fontId="23" fillId="10" borderId="1" xfId="0" applyNumberFormat="1"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41" fillId="12" borderId="1" xfId="0" applyFont="1" applyFill="1" applyBorder="1" applyAlignment="1" applyProtection="1">
      <alignment horizontal="center" vertical="center" wrapText="1"/>
      <protection hidden="1"/>
    </xf>
    <xf numFmtId="0" fontId="19" fillId="9" borderId="1" xfId="0" applyFont="1" applyFill="1" applyBorder="1" applyAlignment="1" applyProtection="1">
      <alignment horizontal="center" vertical="center"/>
      <protection locked="0" hidden="1"/>
    </xf>
    <xf numFmtId="0" fontId="5" fillId="11" borderId="1" xfId="0" applyFont="1" applyFill="1" applyBorder="1" applyAlignment="1" applyProtection="1">
      <alignment horizontal="center" vertical="center" wrapText="1"/>
      <protection hidden="1"/>
    </xf>
    <xf numFmtId="0" fontId="17" fillId="11" borderId="1"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left" vertical="center"/>
      <protection hidden="1"/>
    </xf>
    <xf numFmtId="0" fontId="0" fillId="4" borderId="0" xfId="0" applyFill="1" applyBorder="1" applyAlignment="1" applyProtection="1">
      <alignment horizontal="center" vertical="center"/>
      <protection hidden="1"/>
    </xf>
    <xf numFmtId="0" fontId="0" fillId="4" borderId="0" xfId="0" applyFill="1" applyBorder="1" applyAlignment="1" applyProtection="1">
      <alignment horizontal="center"/>
      <protection hidden="1"/>
    </xf>
    <xf numFmtId="0" fontId="50" fillId="4" borderId="0" xfId="0" applyFont="1" applyFill="1" applyBorder="1" applyAlignment="1" applyProtection="1">
      <alignment wrapText="1"/>
      <protection hidden="1"/>
    </xf>
    <xf numFmtId="0" fontId="35" fillId="4" borderId="0" xfId="0" applyFont="1" applyFill="1" applyBorder="1" applyAlignment="1" applyProtection="1">
      <alignment horizontal="center" vertical="center" wrapText="1"/>
      <protection hidden="1"/>
    </xf>
    <xf numFmtId="0" fontId="42" fillId="4" borderId="0" xfId="0" applyFont="1" applyFill="1" applyBorder="1" applyAlignment="1" applyProtection="1">
      <alignment horizontal="center" vertical="center" wrapText="1"/>
      <protection locked="0" hidden="1"/>
    </xf>
    <xf numFmtId="0" fontId="36" fillId="4" borderId="0" xfId="0" applyFont="1" applyFill="1" applyBorder="1" applyAlignment="1" applyProtection="1">
      <alignment horizontal="center" vertical="center" wrapText="1"/>
      <protection hidden="1"/>
    </xf>
    <xf numFmtId="1" fontId="40" fillId="0" borderId="3" xfId="0" applyNumberFormat="1" applyFont="1" applyBorder="1" applyAlignment="1" applyProtection="1">
      <alignment horizontal="center" vertical="center"/>
      <protection hidden="1"/>
    </xf>
    <xf numFmtId="0" fontId="19" fillId="4" borderId="1" xfId="0" applyFont="1" applyFill="1" applyBorder="1" applyAlignment="1" applyProtection="1">
      <alignment horizontal="center" vertical="center"/>
      <protection locked="0" hidden="1"/>
    </xf>
    <xf numFmtId="0" fontId="42" fillId="0" borderId="0" xfId="0" applyFont="1" applyAlignment="1" applyProtection="1">
      <alignment horizontal="center" vertical="center"/>
      <protection locked="0" hidden="1"/>
    </xf>
    <xf numFmtId="0" fontId="42" fillId="0" borderId="0" xfId="0" applyFont="1" applyAlignment="1" applyProtection="1">
      <alignment horizontal="center"/>
      <protection locked="0" hidden="1"/>
    </xf>
    <xf numFmtId="0" fontId="41" fillId="0" borderId="0" xfId="0" applyFont="1" applyAlignment="1" applyProtection="1">
      <alignment horizontal="center" vertical="center"/>
      <protection locked="0" hidden="1"/>
    </xf>
    <xf numFmtId="0" fontId="16" fillId="0" borderId="0" xfId="0" applyFont="1" applyFill="1" applyAlignment="1" applyProtection="1">
      <alignment horizontal="center"/>
      <protection locked="0" hidden="1"/>
    </xf>
    <xf numFmtId="0" fontId="16" fillId="0" borderId="0" xfId="0" applyFont="1" applyFill="1" applyProtection="1">
      <protection locked="0" hidden="1"/>
    </xf>
    <xf numFmtId="4" fontId="32" fillId="9" borderId="1" xfId="0" applyNumberFormat="1" applyFont="1" applyFill="1" applyBorder="1" applyAlignment="1" applyProtection="1">
      <alignment horizontal="center" vertical="center"/>
      <protection hidden="1"/>
    </xf>
    <xf numFmtId="4" fontId="4" fillId="9" borderId="1" xfId="0" applyNumberFormat="1" applyFont="1" applyFill="1" applyBorder="1" applyAlignment="1" applyProtection="1">
      <alignment horizontal="center" vertical="center" wrapText="1"/>
      <protection hidden="1"/>
    </xf>
    <xf numFmtId="4" fontId="4" fillId="0" borderId="1" xfId="0" applyNumberFormat="1" applyFont="1" applyFill="1" applyBorder="1" applyAlignment="1" applyProtection="1">
      <alignment horizontal="center" vertical="center" wrapText="1"/>
      <protection locked="0" hidden="1"/>
    </xf>
    <xf numFmtId="0" fontId="11" fillId="6" borderId="11" xfId="0" applyFont="1" applyFill="1" applyBorder="1" applyAlignment="1" applyProtection="1">
      <alignment horizontal="left" vertical="top" wrapText="1"/>
      <protection hidden="1"/>
    </xf>
    <xf numFmtId="0" fontId="44" fillId="0" borderId="0" xfId="0" applyFont="1" applyBorder="1" applyAlignment="1" applyProtection="1">
      <alignment horizontal="center" vertical="center" wrapText="1"/>
      <protection locked="0"/>
    </xf>
    <xf numFmtId="3" fontId="44" fillId="0" borderId="0" xfId="0" applyNumberFormat="1" applyFont="1" applyBorder="1" applyAlignment="1" applyProtection="1">
      <alignment horizontal="center" vertical="center" wrapText="1"/>
      <protection locked="0"/>
    </xf>
    <xf numFmtId="168" fontId="44" fillId="0" borderId="0" xfId="0" applyNumberFormat="1" applyFont="1" applyBorder="1" applyAlignment="1" applyProtection="1">
      <alignment horizontal="center" vertical="center" wrapText="1"/>
      <protection locked="0"/>
    </xf>
    <xf numFmtId="4" fontId="0" fillId="0" borderId="0" xfId="0" applyNumberFormat="1" applyBorder="1" applyProtection="1">
      <protection locked="0"/>
    </xf>
    <xf numFmtId="2" fontId="0" fillId="0" borderId="0" xfId="0" applyNumberFormat="1" applyBorder="1" applyProtection="1">
      <protection locked="0"/>
    </xf>
    <xf numFmtId="0" fontId="0" fillId="0" borderId="0" xfId="0" applyBorder="1" applyAlignment="1" applyProtection="1">
      <alignment wrapText="1"/>
      <protection locked="0"/>
    </xf>
    <xf numFmtId="0" fontId="0" fillId="0" borderId="0" xfId="0" applyBorder="1" applyProtection="1">
      <protection locked="0"/>
    </xf>
    <xf numFmtId="0" fontId="42" fillId="0" borderId="0" xfId="0" applyFont="1" applyAlignment="1" applyProtection="1">
      <alignment horizontal="left" vertical="center"/>
      <protection locked="0"/>
    </xf>
    <xf numFmtId="0" fontId="0" fillId="4" borderId="0" xfId="0" applyFill="1" applyBorder="1" applyAlignment="1" applyProtection="1">
      <alignment horizontal="center" vertical="center" wrapText="1"/>
      <protection hidden="1"/>
    </xf>
    <xf numFmtId="0" fontId="3" fillId="11" borderId="1" xfId="0" applyFont="1" applyFill="1" applyBorder="1" applyAlignment="1" applyProtection="1">
      <alignment horizontal="center" vertical="center" wrapText="1"/>
      <protection hidden="1"/>
    </xf>
    <xf numFmtId="0" fontId="33" fillId="9" borderId="1" xfId="0" applyFont="1" applyFill="1" applyBorder="1" applyAlignment="1" applyProtection="1">
      <alignment horizontal="center" vertical="center" wrapText="1"/>
      <protection hidden="1"/>
    </xf>
    <xf numFmtId="0" fontId="37" fillId="0" borderId="0" xfId="0" applyFont="1" applyAlignment="1" applyProtection="1">
      <alignment horizontal="left"/>
      <protection hidden="1"/>
    </xf>
    <xf numFmtId="0" fontId="33" fillId="0" borderId="1" xfId="0" applyFont="1" applyFill="1" applyBorder="1" applyAlignment="1" applyProtection="1">
      <alignment horizontal="center" vertical="center" wrapText="1"/>
      <protection locked="0" hidden="1"/>
    </xf>
    <xf numFmtId="0" fontId="34" fillId="0" borderId="5" xfId="0" applyFont="1" applyBorder="1" applyAlignment="1" applyProtection="1">
      <alignment horizontal="center" vertical="center" wrapText="1"/>
      <protection locked="0" hidden="1"/>
    </xf>
    <xf numFmtId="165" fontId="4" fillId="9" borderId="1" xfId="0" applyNumberFormat="1" applyFont="1" applyFill="1" applyBorder="1" applyAlignment="1" applyProtection="1">
      <alignment horizontal="center" vertical="center" wrapText="1"/>
      <protection hidden="1"/>
    </xf>
    <xf numFmtId="49" fontId="32" fillId="0" borderId="1" xfId="0" applyNumberFormat="1" applyFont="1" applyBorder="1" applyAlignment="1" applyProtection="1">
      <alignment horizontal="center" vertical="center" wrapText="1"/>
      <protection locked="0" hidden="1"/>
    </xf>
    <xf numFmtId="4" fontId="32" fillId="0" borderId="1" xfId="0" applyNumberFormat="1" applyFont="1" applyBorder="1" applyAlignment="1" applyProtection="1">
      <alignment horizontal="center" vertical="center" wrapText="1"/>
      <protection locked="0" hidden="1"/>
    </xf>
    <xf numFmtId="14" fontId="32" fillId="0" borderId="1" xfId="0" applyNumberFormat="1" applyFont="1" applyBorder="1" applyAlignment="1" applyProtection="1">
      <alignment horizontal="center" vertical="center" wrapText="1"/>
      <protection locked="0" hidden="1"/>
    </xf>
    <xf numFmtId="4" fontId="32" fillId="9" borderId="1" xfId="0" applyNumberFormat="1" applyFont="1" applyFill="1" applyBorder="1" applyAlignment="1" applyProtection="1">
      <alignment horizontal="center" vertical="center" wrapText="1"/>
      <protection hidden="1"/>
    </xf>
    <xf numFmtId="4" fontId="32" fillId="7" borderId="1" xfId="0" applyNumberFormat="1" applyFont="1" applyFill="1" applyBorder="1" applyAlignment="1" applyProtection="1">
      <alignment horizontal="center" vertical="center" wrapText="1"/>
      <protection hidden="1"/>
    </xf>
    <xf numFmtId="0" fontId="4" fillId="9" borderId="5" xfId="0" applyFont="1" applyFill="1" applyBorder="1" applyAlignment="1" applyProtection="1">
      <alignment horizontal="center" vertical="center" wrapText="1"/>
      <protection hidden="1"/>
    </xf>
    <xf numFmtId="0" fontId="34" fillId="0" borderId="1" xfId="0" applyFont="1"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0" xfId="0" applyBorder="1" applyAlignment="1" applyProtection="1">
      <alignment horizontal="center" wrapText="1"/>
      <protection locked="0" hidden="1"/>
    </xf>
    <xf numFmtId="49" fontId="0" fillId="0" borderId="0" xfId="0" applyNumberFormat="1" applyBorder="1" applyAlignment="1" applyProtection="1">
      <alignment wrapText="1"/>
      <protection locked="0" hidden="1"/>
    </xf>
    <xf numFmtId="4" fontId="0" fillId="0" borderId="0" xfId="0" applyNumberFormat="1" applyBorder="1" applyAlignment="1" applyProtection="1">
      <alignment wrapText="1"/>
      <protection locked="0" hidden="1"/>
    </xf>
    <xf numFmtId="14" fontId="0" fillId="0" borderId="0" xfId="0" applyNumberFormat="1" applyBorder="1" applyAlignment="1" applyProtection="1">
      <alignment wrapText="1"/>
      <protection locked="0" hidden="1"/>
    </xf>
    <xf numFmtId="0" fontId="32" fillId="0" borderId="0" xfId="0" applyFont="1" applyFill="1" applyBorder="1" applyAlignment="1" applyProtection="1">
      <alignment horizontal="center" vertical="center" wrapText="1"/>
      <protection hidden="1"/>
    </xf>
    <xf numFmtId="0" fontId="0" fillId="0" borderId="0" xfId="0" applyBorder="1" applyAlignment="1" applyProtection="1">
      <alignment wrapText="1"/>
      <protection hidden="1"/>
    </xf>
    <xf numFmtId="167" fontId="19" fillId="0" borderId="1" xfId="0" applyNumberFormat="1" applyFont="1" applyFill="1" applyBorder="1" applyAlignment="1" applyProtection="1">
      <alignment horizontal="center" vertical="center" wrapText="1"/>
      <protection locked="0" hidden="1"/>
    </xf>
    <xf numFmtId="49" fontId="0" fillId="4" borderId="0" xfId="0" applyNumberFormat="1" applyFill="1" applyAlignment="1" applyProtection="1">
      <alignment wrapText="1"/>
      <protection locked="0" hidden="1"/>
    </xf>
    <xf numFmtId="4" fontId="0" fillId="4" borderId="0" xfId="0" applyNumberFormat="1" applyFill="1" applyAlignment="1" applyProtection="1">
      <alignment wrapText="1"/>
      <protection locked="0" hidden="1"/>
    </xf>
    <xf numFmtId="14" fontId="0" fillId="4" borderId="0" xfId="0" applyNumberFormat="1" applyFill="1" applyAlignment="1" applyProtection="1">
      <alignment wrapText="1"/>
      <protection locked="0" hidden="1"/>
    </xf>
    <xf numFmtId="4" fontId="0" fillId="0" borderId="0" xfId="0" applyNumberFormat="1" applyAlignment="1" applyProtection="1">
      <alignment wrapText="1"/>
      <protection hidden="1"/>
    </xf>
    <xf numFmtId="0" fontId="44" fillId="2" borderId="1"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29" fillId="14" borderId="1" xfId="0" applyFont="1" applyFill="1" applyBorder="1" applyAlignment="1" applyProtection="1">
      <alignment vertical="center" wrapText="1"/>
      <protection hidden="1"/>
    </xf>
    <xf numFmtId="0" fontId="29" fillId="14" borderId="1" xfId="0" applyFont="1" applyFill="1" applyBorder="1" applyAlignment="1" applyProtection="1">
      <alignment vertical="center"/>
      <protection hidden="1"/>
    </xf>
    <xf numFmtId="1" fontId="22" fillId="7" borderId="1" xfId="0" applyNumberFormat="1" applyFont="1" applyFill="1" applyBorder="1" applyAlignment="1" applyProtection="1">
      <alignment vertical="center" wrapText="1"/>
      <protection hidden="1"/>
    </xf>
    <xf numFmtId="1" fontId="22" fillId="7" borderId="1" xfId="0" applyNumberFormat="1" applyFont="1" applyFill="1" applyBorder="1" applyAlignment="1" applyProtection="1">
      <alignment vertical="center"/>
      <protection hidden="1"/>
    </xf>
    <xf numFmtId="0" fontId="41" fillId="12" borderId="1" xfId="0" applyFont="1" applyFill="1" applyBorder="1" applyAlignment="1" applyProtection="1">
      <alignment horizontal="left" vertical="top" wrapText="1"/>
      <protection hidden="1"/>
    </xf>
    <xf numFmtId="0" fontId="0" fillId="2" borderId="1" xfId="0" applyFill="1" applyBorder="1" applyAlignment="1" applyProtection="1">
      <alignment horizontal="left" vertical="top" wrapText="1"/>
      <protection hidden="1"/>
    </xf>
    <xf numFmtId="0" fontId="47" fillId="2" borderId="9" xfId="0" applyFont="1" applyFill="1" applyBorder="1" applyAlignment="1" applyProtection="1">
      <alignment horizontal="left" vertical="top"/>
      <protection hidden="1"/>
    </xf>
    <xf numFmtId="0" fontId="47" fillId="2" borderId="9" xfId="0" applyFont="1" applyFill="1" applyBorder="1" applyAlignment="1" applyProtection="1">
      <alignment horizontal="left" vertical="top" wrapText="1"/>
      <protection hidden="1"/>
    </xf>
    <xf numFmtId="0" fontId="0" fillId="2" borderId="9" xfId="0" applyFill="1" applyBorder="1" applyAlignment="1" applyProtection="1">
      <alignment horizontal="left" vertical="top"/>
      <protection hidden="1"/>
    </xf>
    <xf numFmtId="0" fontId="48" fillId="2" borderId="9" xfId="0" applyFont="1" applyFill="1" applyBorder="1" applyAlignment="1" applyProtection="1">
      <alignment horizontal="left" vertical="top"/>
      <protection hidden="1"/>
    </xf>
    <xf numFmtId="3" fontId="47" fillId="2" borderId="9" xfId="0" applyNumberFormat="1" applyFont="1" applyFill="1" applyBorder="1" applyAlignment="1" applyProtection="1">
      <alignment horizontal="left" vertical="top"/>
      <protection hidden="1"/>
    </xf>
    <xf numFmtId="0" fontId="47" fillId="2" borderId="1" xfId="0" applyFont="1" applyFill="1" applyBorder="1" applyAlignment="1" applyProtection="1">
      <alignment horizontal="left" vertical="top"/>
      <protection hidden="1"/>
    </xf>
    <xf numFmtId="0" fontId="47" fillId="2" borderId="2" xfId="0" applyFont="1" applyFill="1"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4" xfId="0" applyBorder="1" applyAlignment="1" applyProtection="1">
      <alignment horizontal="left" vertical="top"/>
      <protection hidden="1"/>
    </xf>
    <xf numFmtId="0" fontId="0" fillId="0" borderId="4" xfId="0" applyBorder="1" applyAlignment="1" applyProtection="1">
      <alignment horizontal="left" vertical="top" wrapText="1"/>
      <protection hidden="1"/>
    </xf>
    <xf numFmtId="0" fontId="0" fillId="0" borderId="1" xfId="0" applyBorder="1" applyAlignment="1" applyProtection="1">
      <alignment horizontal="left" vertical="top"/>
      <protection hidden="1"/>
    </xf>
    <xf numFmtId="1" fontId="22" fillId="7" borderId="1" xfId="0" applyNumberFormat="1" applyFont="1" applyFill="1" applyBorder="1" applyAlignment="1" applyProtection="1">
      <alignment vertical="top" wrapText="1"/>
      <protection hidden="1"/>
    </xf>
    <xf numFmtId="0" fontId="3" fillId="0" borderId="0" xfId="0" applyFont="1" applyFill="1" applyBorder="1" applyAlignment="1" applyProtection="1">
      <alignment vertical="top"/>
      <protection hidden="1"/>
    </xf>
    <xf numFmtId="0" fontId="32" fillId="7" borderId="1" xfId="0" applyFont="1" applyFill="1" applyBorder="1" applyAlignment="1" applyProtection="1">
      <alignment vertical="top" wrapText="1"/>
      <protection hidden="1"/>
    </xf>
    <xf numFmtId="0" fontId="33" fillId="0" borderId="4" xfId="0" applyFont="1" applyFill="1" applyBorder="1" applyAlignment="1" applyProtection="1">
      <alignment vertical="top" wrapText="1"/>
      <protection hidden="1"/>
    </xf>
    <xf numFmtId="0" fontId="19" fillId="0" borderId="4" xfId="0" applyFont="1" applyFill="1" applyBorder="1" applyAlignment="1" applyProtection="1">
      <alignment vertical="top" wrapText="1"/>
      <protection hidden="1"/>
    </xf>
    <xf numFmtId="0" fontId="25" fillId="0" borderId="10" xfId="0" applyFont="1" applyFill="1" applyBorder="1" applyAlignment="1" applyProtection="1">
      <alignment vertical="top" wrapText="1"/>
      <protection hidden="1"/>
    </xf>
    <xf numFmtId="0" fontId="25" fillId="0" borderId="8" xfId="0" applyFont="1" applyFill="1" applyBorder="1" applyAlignment="1" applyProtection="1">
      <alignment vertical="top" wrapText="1"/>
      <protection hidden="1"/>
    </xf>
    <xf numFmtId="0" fontId="53" fillId="0" borderId="10" xfId="0" applyFont="1" applyFill="1" applyBorder="1" applyAlignment="1" applyProtection="1">
      <alignment vertical="top" wrapText="1"/>
      <protection hidden="1"/>
    </xf>
    <xf numFmtId="0" fontId="53" fillId="0" borderId="8" xfId="0" applyFont="1" applyFill="1" applyBorder="1" applyAlignment="1" applyProtection="1">
      <alignment vertical="top" wrapText="1"/>
      <protection hidden="1"/>
    </xf>
    <xf numFmtId="1" fontId="5" fillId="7" borderId="4" xfId="0" applyNumberFormat="1" applyFont="1" applyFill="1" applyBorder="1" applyAlignment="1" applyProtection="1">
      <alignment vertical="top" wrapText="1"/>
      <protection hidden="1"/>
    </xf>
    <xf numFmtId="0" fontId="32" fillId="0" borderId="4" xfId="1" applyFont="1" applyBorder="1" applyAlignment="1" applyProtection="1">
      <alignment vertical="top" wrapText="1"/>
      <protection hidden="1"/>
    </xf>
    <xf numFmtId="0" fontId="32" fillId="0" borderId="4" xfId="0" applyFont="1" applyBorder="1" applyAlignment="1" applyProtection="1">
      <alignment vertical="top" wrapText="1"/>
      <protection hidden="1"/>
    </xf>
    <xf numFmtId="0" fontId="5" fillId="0" borderId="4" xfId="1" applyFont="1" applyBorder="1" applyAlignment="1" applyProtection="1">
      <alignment vertical="top" wrapText="1"/>
      <protection hidden="1"/>
    </xf>
    <xf numFmtId="0" fontId="5" fillId="0" borderId="4" xfId="1" applyFont="1" applyFill="1" applyBorder="1" applyAlignment="1" applyProtection="1">
      <alignment vertical="top" wrapText="1"/>
      <protection hidden="1"/>
    </xf>
    <xf numFmtId="0" fontId="32" fillId="0" borderId="4" xfId="1" applyFont="1" applyFill="1" applyBorder="1" applyAlignment="1" applyProtection="1">
      <alignment vertical="top" wrapText="1"/>
      <protection hidden="1"/>
    </xf>
    <xf numFmtId="0" fontId="32" fillId="0" borderId="4" xfId="0" applyFont="1" applyFill="1" applyBorder="1" applyAlignment="1" applyProtection="1">
      <alignment vertical="top" wrapText="1"/>
      <protection hidden="1"/>
    </xf>
    <xf numFmtId="1" fontId="5" fillId="0" borderId="4" xfId="0" applyNumberFormat="1" applyFont="1" applyFill="1" applyBorder="1" applyAlignment="1" applyProtection="1">
      <alignment vertical="top" wrapText="1"/>
      <protection hidden="1"/>
    </xf>
    <xf numFmtId="0" fontId="33" fillId="0" borderId="9" xfId="0" applyFont="1" applyFill="1" applyBorder="1" applyAlignment="1" applyProtection="1">
      <alignment vertical="top" wrapText="1"/>
      <protection hidden="1"/>
    </xf>
    <xf numFmtId="0" fontId="32" fillId="7" borderId="4" xfId="0" applyFont="1" applyFill="1" applyBorder="1" applyAlignment="1" applyProtection="1">
      <alignment vertical="top" wrapText="1"/>
      <protection hidden="1"/>
    </xf>
    <xf numFmtId="0" fontId="33" fillId="7" borderId="4" xfId="0" applyFont="1" applyFill="1" applyBorder="1" applyAlignment="1" applyProtection="1">
      <alignment vertical="top" wrapText="1"/>
      <protection hidden="1"/>
    </xf>
    <xf numFmtId="0" fontId="45" fillId="0" borderId="4" xfId="0" applyFont="1" applyFill="1" applyBorder="1" applyAlignment="1" applyProtection="1">
      <alignment vertical="top" wrapText="1"/>
      <protection hidden="1"/>
    </xf>
    <xf numFmtId="0" fontId="5" fillId="7" borderId="4" xfId="0" applyFont="1" applyFill="1" applyBorder="1" applyAlignment="1" applyProtection="1">
      <alignment vertical="top" wrapText="1"/>
      <protection hidden="1"/>
    </xf>
    <xf numFmtId="1" fontId="4" fillId="7" borderId="4" xfId="0" applyNumberFormat="1" applyFont="1" applyFill="1" applyBorder="1" applyAlignment="1" applyProtection="1">
      <alignment vertical="top" wrapText="1"/>
      <protection hidden="1"/>
    </xf>
    <xf numFmtId="1" fontId="4" fillId="7" borderId="1" xfId="0" applyNumberFormat="1" applyFont="1" applyFill="1" applyBorder="1" applyAlignment="1" applyProtection="1">
      <alignment vertical="top" wrapText="1"/>
      <protection hidden="1"/>
    </xf>
    <xf numFmtId="1" fontId="4" fillId="7" borderId="5" xfId="0" applyNumberFormat="1" applyFont="1" applyFill="1" applyBorder="1" applyAlignment="1" applyProtection="1">
      <alignment vertical="top" wrapText="1"/>
      <protection hidden="1"/>
    </xf>
    <xf numFmtId="0" fontId="32" fillId="0" borderId="9" xfId="0" applyFont="1" applyBorder="1" applyAlignment="1" applyProtection="1">
      <alignment vertical="top" wrapText="1"/>
      <protection hidden="1"/>
    </xf>
    <xf numFmtId="0" fontId="5" fillId="0" borderId="9" xfId="1" applyFont="1" applyBorder="1" applyAlignment="1" applyProtection="1">
      <alignment vertical="top" wrapText="1"/>
      <protection hidden="1"/>
    </xf>
    <xf numFmtId="0" fontId="5" fillId="0" borderId="9" xfId="1" applyFont="1" applyFill="1" applyBorder="1" applyAlignment="1" applyProtection="1">
      <alignment vertical="top" wrapText="1"/>
      <protection hidden="1"/>
    </xf>
    <xf numFmtId="0" fontId="32" fillId="0" borderId="9" xfId="0" applyFont="1" applyFill="1" applyBorder="1" applyAlignment="1" applyProtection="1">
      <alignment vertical="top" wrapText="1"/>
      <protection hidden="1"/>
    </xf>
    <xf numFmtId="1" fontId="5" fillId="0" borderId="4" xfId="0" applyNumberFormat="1" applyFont="1" applyBorder="1" applyAlignment="1" applyProtection="1">
      <alignment vertical="top" wrapText="1"/>
      <protection hidden="1"/>
    </xf>
    <xf numFmtId="0" fontId="33" fillId="0" borderId="2" xfId="0" applyFont="1" applyFill="1" applyBorder="1" applyAlignment="1" applyProtection="1">
      <alignment vertical="top" wrapText="1"/>
      <protection hidden="1"/>
    </xf>
    <xf numFmtId="0" fontId="32" fillId="0" borderId="2" xfId="0" applyFont="1" applyFill="1" applyBorder="1" applyAlignment="1" applyProtection="1">
      <alignment vertical="top" wrapText="1"/>
      <protection hidden="1"/>
    </xf>
    <xf numFmtId="0" fontId="4" fillId="7" borderId="4" xfId="0" applyFont="1" applyFill="1" applyBorder="1" applyAlignment="1" applyProtection="1">
      <alignment vertical="top" wrapText="1"/>
      <protection hidden="1"/>
    </xf>
    <xf numFmtId="0" fontId="32" fillId="0" borderId="8" xfId="0" applyFont="1" applyFill="1" applyBorder="1" applyAlignment="1" applyProtection="1">
      <alignment vertical="top" wrapText="1"/>
      <protection hidden="1"/>
    </xf>
    <xf numFmtId="0" fontId="32" fillId="7" borderId="2" xfId="0" applyFont="1" applyFill="1" applyBorder="1" applyAlignment="1" applyProtection="1">
      <alignment vertical="top" wrapText="1"/>
      <protection hidden="1"/>
    </xf>
    <xf numFmtId="0" fontId="32" fillId="7" borderId="2" xfId="0" applyFont="1" applyFill="1" applyBorder="1" applyAlignment="1" applyProtection="1">
      <alignment vertical="top" wrapText="1"/>
      <protection hidden="1"/>
    </xf>
    <xf numFmtId="0" fontId="33" fillId="7" borderId="2" xfId="0" applyFont="1" applyFill="1" applyBorder="1" applyAlignment="1" applyProtection="1">
      <alignment vertical="top" wrapText="1"/>
      <protection hidden="1"/>
    </xf>
    <xf numFmtId="0" fontId="45" fillId="0" borderId="2" xfId="0" applyFont="1" applyFill="1" applyBorder="1" applyAlignment="1" applyProtection="1">
      <alignment vertical="top" wrapText="1"/>
      <protection hidden="1"/>
    </xf>
    <xf numFmtId="0" fontId="4" fillId="0" borderId="1" xfId="0" applyFont="1" applyFill="1" applyBorder="1" applyAlignment="1" applyProtection="1">
      <alignment vertical="top" wrapText="1"/>
      <protection hidden="1"/>
    </xf>
    <xf numFmtId="0" fontId="4" fillId="7" borderId="1" xfId="0" applyFont="1" applyFill="1" applyBorder="1" applyAlignment="1" applyProtection="1">
      <alignment vertical="top" wrapText="1"/>
      <protection hidden="1"/>
    </xf>
    <xf numFmtId="0" fontId="4" fillId="0" borderId="4" xfId="0" applyFont="1" applyFill="1" applyBorder="1" applyAlignment="1" applyProtection="1">
      <alignment vertical="top" wrapText="1"/>
      <protection hidden="1"/>
    </xf>
    <xf numFmtId="0" fontId="32" fillId="0" borderId="1" xfId="0" applyFont="1" applyFill="1" applyBorder="1" applyAlignment="1" applyProtection="1">
      <alignment vertical="top" wrapText="1"/>
      <protection hidden="1"/>
    </xf>
    <xf numFmtId="0" fontId="45" fillId="0" borderId="1" xfId="0" applyFont="1" applyFill="1" applyBorder="1" applyAlignment="1" applyProtection="1">
      <alignment vertical="top" wrapText="1"/>
      <protection hidden="1"/>
    </xf>
    <xf numFmtId="1" fontId="5" fillId="7" borderId="2" xfId="0" applyNumberFormat="1" applyFont="1"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1" fontId="4" fillId="0" borderId="1" xfId="0" applyNumberFormat="1" applyFont="1" applyFill="1" applyBorder="1" applyAlignment="1" applyProtection="1">
      <alignment vertical="top" wrapText="1"/>
      <protection hidden="1"/>
    </xf>
    <xf numFmtId="0" fontId="45" fillId="7" borderId="1" xfId="0" applyFont="1" applyFill="1" applyBorder="1" applyAlignment="1" applyProtection="1">
      <alignment vertical="top" wrapText="1"/>
      <protection hidden="1"/>
    </xf>
    <xf numFmtId="0" fontId="5" fillId="7" borderId="2" xfId="0" applyFont="1" applyFill="1" applyBorder="1" applyAlignment="1" applyProtection="1">
      <alignment vertical="top" wrapText="1"/>
      <protection hidden="1"/>
    </xf>
    <xf numFmtId="0" fontId="5" fillId="7" borderId="1" xfId="0" applyFont="1" applyFill="1" applyBorder="1" applyAlignment="1" applyProtection="1">
      <alignment vertical="top" wrapText="1"/>
      <protection hidden="1"/>
    </xf>
    <xf numFmtId="1" fontId="4" fillId="0" borderId="2" xfId="0" applyNumberFormat="1" applyFont="1" applyBorder="1" applyAlignment="1" applyProtection="1">
      <alignment vertical="top" wrapText="1"/>
      <protection hidden="1"/>
    </xf>
    <xf numFmtId="0" fontId="32" fillId="0" borderId="2" xfId="0" applyFont="1" applyBorder="1" applyAlignment="1" applyProtection="1">
      <alignment vertical="top" wrapText="1"/>
      <protection hidden="1"/>
    </xf>
    <xf numFmtId="0" fontId="5" fillId="0" borderId="2" xfId="1" applyFont="1" applyBorder="1" applyAlignment="1" applyProtection="1">
      <alignment vertical="top" wrapText="1"/>
      <protection hidden="1"/>
    </xf>
    <xf numFmtId="0" fontId="5" fillId="0" borderId="2" xfId="1" applyFont="1" applyFill="1" applyBorder="1" applyAlignment="1" applyProtection="1">
      <alignment vertical="top" wrapText="1"/>
      <protection hidden="1"/>
    </xf>
    <xf numFmtId="1" fontId="5" fillId="0" borderId="2" xfId="0" applyNumberFormat="1" applyFont="1" applyBorder="1" applyAlignment="1" applyProtection="1">
      <alignment vertical="top" wrapText="1"/>
      <protection hidden="1"/>
    </xf>
    <xf numFmtId="1" fontId="5" fillId="0" borderId="1" xfId="0" applyNumberFormat="1" applyFont="1" applyBorder="1" applyAlignment="1" applyProtection="1">
      <alignment vertical="top" wrapText="1"/>
      <protection hidden="1"/>
    </xf>
    <xf numFmtId="0" fontId="7" fillId="7" borderId="1" xfId="0" applyFont="1" applyFill="1" applyBorder="1" applyAlignment="1" applyProtection="1">
      <alignment vertical="top" wrapText="1"/>
      <protection hidden="1"/>
    </xf>
    <xf numFmtId="0" fontId="8" fillId="7" borderId="1" xfId="0" applyFont="1" applyFill="1" applyBorder="1" applyAlignment="1" applyProtection="1">
      <alignment vertical="top" wrapText="1"/>
      <protection hidden="1"/>
    </xf>
    <xf numFmtId="0" fontId="7" fillId="7" borderId="5" xfId="0" applyFont="1" applyFill="1" applyBorder="1" applyAlignment="1" applyProtection="1">
      <alignment vertical="top" wrapText="1"/>
      <protection hidden="1"/>
    </xf>
    <xf numFmtId="0" fontId="8" fillId="7" borderId="5" xfId="0" applyFont="1" applyFill="1" applyBorder="1" applyAlignment="1" applyProtection="1">
      <alignment vertical="top" wrapText="1"/>
      <protection hidden="1"/>
    </xf>
    <xf numFmtId="0" fontId="56" fillId="4" borderId="0" xfId="0" applyFont="1" applyFill="1" applyBorder="1" applyAlignment="1" applyProtection="1">
      <alignment horizontal="center" vertical="center" wrapText="1"/>
      <protection hidden="1"/>
    </xf>
    <xf numFmtId="0" fontId="4" fillId="7" borderId="2" xfId="0" applyFont="1" applyFill="1" applyBorder="1" applyAlignment="1" applyProtection="1">
      <alignment horizontal="center" vertical="center" wrapText="1"/>
      <protection hidden="1"/>
    </xf>
    <xf numFmtId="1" fontId="5" fillId="7" borderId="9" xfId="0" applyNumberFormat="1" applyFont="1" applyFill="1" applyBorder="1" applyAlignment="1" applyProtection="1">
      <alignment vertical="top" wrapText="1"/>
      <protection hidden="1"/>
    </xf>
    <xf numFmtId="0" fontId="9" fillId="10" borderId="1" xfId="0" applyFont="1" applyFill="1" applyBorder="1" applyAlignment="1" applyProtection="1">
      <alignment vertical="center" wrapText="1"/>
      <protection hidden="1"/>
    </xf>
    <xf numFmtId="0" fontId="9" fillId="10" borderId="1" xfId="0" applyFont="1" applyFill="1" applyBorder="1" applyAlignment="1" applyProtection="1">
      <alignment vertical="center"/>
      <protection hidden="1"/>
    </xf>
    <xf numFmtId="0" fontId="9" fillId="10" borderId="5" xfId="0" applyFont="1" applyFill="1" applyBorder="1" applyAlignment="1" applyProtection="1">
      <alignment vertical="center" wrapText="1"/>
      <protection hidden="1"/>
    </xf>
    <xf numFmtId="0" fontId="9" fillId="10" borderId="7" xfId="0" applyFont="1" applyFill="1" applyBorder="1" applyAlignment="1" applyProtection="1">
      <alignment vertical="center" wrapText="1"/>
      <protection hidden="1"/>
    </xf>
    <xf numFmtId="0" fontId="9" fillId="10" borderId="6" xfId="0" applyFont="1" applyFill="1" applyBorder="1" applyAlignment="1" applyProtection="1">
      <alignment vertical="center" wrapText="1"/>
      <protection hidden="1"/>
    </xf>
    <xf numFmtId="0" fontId="9" fillId="10" borderId="6" xfId="0" applyFont="1" applyFill="1" applyBorder="1" applyAlignment="1" applyProtection="1">
      <alignment horizontal="center" vertical="center" wrapText="1"/>
      <protection hidden="1"/>
    </xf>
    <xf numFmtId="0" fontId="52" fillId="6" borderId="1" xfId="0" applyFont="1" applyFill="1" applyBorder="1" applyAlignment="1" applyProtection="1">
      <alignment vertical="center"/>
      <protection hidden="1"/>
    </xf>
    <xf numFmtId="0" fontId="52" fillId="6" borderId="5" xfId="0" applyFont="1" applyFill="1" applyBorder="1" applyAlignment="1" applyProtection="1">
      <alignment vertical="center"/>
      <protection hidden="1"/>
    </xf>
    <xf numFmtId="0" fontId="52" fillId="6" borderId="7" xfId="0" applyFont="1" applyFill="1" applyBorder="1" applyAlignment="1" applyProtection="1">
      <alignment vertical="center"/>
      <protection hidden="1"/>
    </xf>
    <xf numFmtId="0" fontId="52" fillId="6" borderId="6" xfId="0" applyFont="1" applyFill="1" applyBorder="1" applyAlignment="1" applyProtection="1">
      <alignment vertical="center"/>
      <protection hidden="1"/>
    </xf>
    <xf numFmtId="0" fontId="52" fillId="10" borderId="5" xfId="0" applyFont="1" applyFill="1" applyBorder="1" applyAlignment="1" applyProtection="1">
      <alignment vertical="center"/>
      <protection hidden="1"/>
    </xf>
    <xf numFmtId="0" fontId="52" fillId="10" borderId="7" xfId="0" applyFont="1" applyFill="1" applyBorder="1" applyAlignment="1" applyProtection="1">
      <alignment vertical="center"/>
      <protection hidden="1"/>
    </xf>
    <xf numFmtId="0" fontId="52" fillId="10" borderId="6" xfId="0" applyFont="1" applyFill="1" applyBorder="1" applyAlignment="1" applyProtection="1">
      <alignment vertical="center"/>
      <protection hidden="1"/>
    </xf>
    <xf numFmtId="0" fontId="9" fillId="6" borderId="5" xfId="0" applyFont="1" applyFill="1" applyBorder="1" applyAlignment="1" applyProtection="1">
      <alignment vertical="center"/>
      <protection hidden="1"/>
    </xf>
    <xf numFmtId="0" fontId="9" fillId="6" borderId="7" xfId="0" applyFont="1" applyFill="1" applyBorder="1" applyAlignment="1" applyProtection="1">
      <alignment vertical="center"/>
      <protection hidden="1"/>
    </xf>
    <xf numFmtId="0" fontId="9" fillId="6" borderId="6" xfId="0" applyFont="1" applyFill="1" applyBorder="1" applyAlignment="1" applyProtection="1">
      <alignment vertical="center"/>
      <protection hidden="1"/>
    </xf>
    <xf numFmtId="0" fontId="9" fillId="10" borderId="7" xfId="0" applyFont="1" applyFill="1" applyBorder="1" applyAlignment="1" applyProtection="1">
      <alignment vertical="center"/>
      <protection hidden="1"/>
    </xf>
    <xf numFmtId="0" fontId="9" fillId="10" borderId="5" xfId="0" applyFont="1" applyFill="1" applyBorder="1" applyAlignment="1" applyProtection="1">
      <alignment vertical="center"/>
      <protection hidden="1"/>
    </xf>
    <xf numFmtId="1" fontId="22" fillId="10" borderId="5" xfId="0" applyNumberFormat="1" applyFont="1" applyFill="1" applyBorder="1" applyAlignment="1" applyProtection="1">
      <alignment vertical="center"/>
      <protection hidden="1"/>
    </xf>
    <xf numFmtId="1" fontId="22" fillId="10" borderId="6" xfId="0" applyNumberFormat="1" applyFont="1" applyFill="1" applyBorder="1" applyAlignment="1" applyProtection="1">
      <alignment vertical="center"/>
      <protection hidden="1"/>
    </xf>
    <xf numFmtId="1" fontId="22" fillId="6" borderId="5" xfId="0" applyNumberFormat="1" applyFont="1" applyFill="1" applyBorder="1" applyAlignment="1" applyProtection="1">
      <alignment vertical="center"/>
      <protection hidden="1"/>
    </xf>
    <xf numFmtId="1" fontId="22" fillId="6" borderId="6" xfId="0" applyNumberFormat="1" applyFont="1" applyFill="1" applyBorder="1" applyAlignment="1" applyProtection="1">
      <alignment vertical="center"/>
      <protection hidden="1"/>
    </xf>
    <xf numFmtId="49" fontId="55" fillId="6" borderId="5" xfId="0" applyNumberFormat="1" applyFont="1" applyFill="1" applyBorder="1" applyAlignment="1" applyProtection="1">
      <alignment vertical="top"/>
      <protection hidden="1"/>
    </xf>
    <xf numFmtId="49" fontId="55" fillId="6" borderId="7" xfId="0" applyNumberFormat="1" applyFont="1" applyFill="1" applyBorder="1" applyAlignment="1" applyProtection="1">
      <alignment vertical="top"/>
      <protection hidden="1"/>
    </xf>
    <xf numFmtId="49" fontId="55" fillId="6" borderId="6" xfId="0" applyNumberFormat="1" applyFont="1" applyFill="1" applyBorder="1" applyAlignment="1" applyProtection="1">
      <alignment vertical="top"/>
      <protection hidden="1"/>
    </xf>
    <xf numFmtId="0" fontId="0" fillId="4" borderId="0" xfId="0" applyFill="1" applyBorder="1" applyAlignment="1" applyProtection="1">
      <alignment vertical="center" wrapText="1"/>
      <protection hidden="1"/>
    </xf>
    <xf numFmtId="0" fontId="30" fillId="4" borderId="0" xfId="0" applyFont="1" applyFill="1" applyBorder="1" applyAlignment="1" applyProtection="1">
      <alignment vertical="center" wrapText="1"/>
      <protection hidden="1"/>
    </xf>
    <xf numFmtId="0" fontId="44" fillId="0" borderId="0" xfId="0" applyFont="1" applyBorder="1" applyAlignment="1" applyProtection="1">
      <alignment wrapText="1"/>
      <protection hidden="1"/>
    </xf>
    <xf numFmtId="0" fontId="44" fillId="0" borderId="10" xfId="0" applyFont="1" applyBorder="1" applyAlignment="1" applyProtection="1">
      <alignment wrapText="1"/>
      <protection hidden="1"/>
    </xf>
    <xf numFmtId="0" fontId="44" fillId="4" borderId="0" xfId="0" applyFont="1" applyFill="1" applyBorder="1" applyAlignment="1" applyProtection="1">
      <alignment wrapText="1"/>
      <protection hidden="1"/>
    </xf>
    <xf numFmtId="0" fontId="44" fillId="4" borderId="10" xfId="0" applyFont="1" applyFill="1" applyBorder="1" applyAlignment="1" applyProtection="1">
      <alignment wrapText="1"/>
      <protection hidden="1"/>
    </xf>
    <xf numFmtId="0" fontId="25" fillId="0" borderId="14" xfId="0" applyFont="1" applyFill="1" applyBorder="1" applyAlignment="1" applyProtection="1">
      <alignment vertical="top"/>
      <protection hidden="1"/>
    </xf>
    <xf numFmtId="0" fontId="25" fillId="0" borderId="10" xfId="0" applyFont="1" applyFill="1" applyBorder="1" applyAlignment="1" applyProtection="1">
      <alignment vertical="top"/>
      <protection hidden="1"/>
    </xf>
    <xf numFmtId="0" fontId="25" fillId="0" borderId="8" xfId="0" applyFont="1" applyFill="1" applyBorder="1" applyAlignment="1" applyProtection="1">
      <alignment vertical="top"/>
      <protection hidden="1"/>
    </xf>
    <xf numFmtId="0" fontId="32" fillId="0" borderId="9" xfId="1" applyFont="1" applyFill="1" applyBorder="1" applyAlignment="1" applyProtection="1">
      <alignment vertical="top" wrapText="1"/>
      <protection hidden="1"/>
    </xf>
    <xf numFmtId="1" fontId="5" fillId="0" borderId="9" xfId="0" applyNumberFormat="1" applyFont="1" applyFill="1" applyBorder="1" applyAlignment="1" applyProtection="1">
      <alignment vertical="top" wrapText="1"/>
      <protection hidden="1"/>
    </xf>
    <xf numFmtId="0" fontId="8" fillId="7" borderId="2" xfId="0" applyFont="1" applyFill="1" applyBorder="1" applyAlignment="1" applyProtection="1">
      <alignment vertical="top" wrapText="1"/>
      <protection hidden="1"/>
    </xf>
    <xf numFmtId="0" fontId="8" fillId="7" borderId="4" xfId="0" applyFont="1" applyFill="1" applyBorder="1" applyAlignment="1" applyProtection="1">
      <alignment vertical="top" wrapText="1"/>
      <protection hidden="1"/>
    </xf>
    <xf numFmtId="0" fontId="45" fillId="0" borderId="9" xfId="0" applyFont="1" applyFill="1" applyBorder="1" applyAlignment="1" applyProtection="1">
      <alignment vertical="top" wrapText="1"/>
      <protection hidden="1"/>
    </xf>
    <xf numFmtId="0" fontId="24" fillId="0" borderId="4" xfId="0" applyFont="1" applyFill="1" applyBorder="1" applyAlignment="1" applyProtection="1">
      <alignment vertical="center"/>
      <protection hidden="1"/>
    </xf>
    <xf numFmtId="0" fontId="24" fillId="0" borderId="9" xfId="0" applyFont="1" applyFill="1" applyBorder="1" applyAlignment="1" applyProtection="1">
      <alignment vertical="center"/>
      <protection hidden="1"/>
    </xf>
    <xf numFmtId="0" fontId="24" fillId="0" borderId="2" xfId="0" applyFont="1" applyFill="1" applyBorder="1" applyAlignment="1" applyProtection="1">
      <alignment vertical="top"/>
      <protection hidden="1"/>
    </xf>
    <xf numFmtId="0" fontId="5" fillId="0" borderId="2" xfId="0" applyFont="1" applyFill="1" applyBorder="1" applyAlignment="1" applyProtection="1">
      <alignment vertical="top" wrapText="1"/>
      <protection hidden="1"/>
    </xf>
    <xf numFmtId="0" fontId="5" fillId="0" borderId="4" xfId="0" applyFont="1" applyFill="1" applyBorder="1" applyAlignment="1" applyProtection="1">
      <alignment vertical="top" wrapText="1"/>
      <protection hidden="1"/>
    </xf>
    <xf numFmtId="0" fontId="25" fillId="0" borderId="5" xfId="0" applyFont="1" applyFill="1" applyBorder="1" applyAlignment="1" applyProtection="1">
      <alignment vertical="top"/>
      <protection hidden="1"/>
    </xf>
    <xf numFmtId="0" fontId="25" fillId="0" borderId="6" xfId="0" applyFont="1" applyFill="1" applyBorder="1" applyAlignment="1" applyProtection="1">
      <alignment vertical="top"/>
      <protection hidden="1"/>
    </xf>
    <xf numFmtId="1" fontId="26" fillId="0" borderId="2" xfId="0" applyNumberFormat="1" applyFont="1" applyFill="1" applyBorder="1" applyAlignment="1" applyProtection="1">
      <alignment vertical="top"/>
      <protection hidden="1"/>
    </xf>
    <xf numFmtId="1" fontId="26" fillId="0" borderId="14" xfId="0" applyNumberFormat="1" applyFont="1" applyFill="1" applyBorder="1" applyAlignment="1" applyProtection="1">
      <alignment vertical="top"/>
      <protection hidden="1"/>
    </xf>
    <xf numFmtId="1" fontId="26" fillId="0" borderId="8" xfId="0" applyNumberFormat="1" applyFont="1" applyFill="1" applyBorder="1" applyAlignment="1" applyProtection="1">
      <alignment vertical="top"/>
      <protection hidden="1"/>
    </xf>
    <xf numFmtId="1" fontId="26" fillId="0" borderId="6" xfId="0" applyNumberFormat="1" applyFont="1" applyFill="1" applyBorder="1" applyAlignment="1" applyProtection="1">
      <alignment vertical="top"/>
      <protection hidden="1"/>
    </xf>
    <xf numFmtId="0" fontId="5" fillId="0" borderId="5" xfId="0" applyFont="1" applyFill="1" applyBorder="1" applyAlignment="1" applyProtection="1">
      <alignment horizontal="centerContinuous" vertical="top" wrapText="1"/>
      <protection hidden="1"/>
    </xf>
    <xf numFmtId="0" fontId="5" fillId="0" borderId="7" xfId="0" applyFont="1" applyFill="1" applyBorder="1" applyAlignment="1" applyProtection="1">
      <alignment horizontal="centerContinuous" vertical="top" wrapText="1"/>
      <protection hidden="1"/>
    </xf>
    <xf numFmtId="0" fontId="5" fillId="0" borderId="5" xfId="0" applyFont="1" applyFill="1" applyBorder="1" applyAlignment="1" applyProtection="1">
      <alignment horizontal="centerContinuous" vertical="center" wrapText="1"/>
      <protection hidden="1"/>
    </xf>
    <xf numFmtId="0" fontId="5" fillId="0" borderId="1" xfId="0" applyFont="1" applyFill="1" applyBorder="1" applyAlignment="1" applyProtection="1">
      <alignment horizontal="centerContinuous" vertical="top" wrapText="1"/>
      <protection hidden="1"/>
    </xf>
    <xf numFmtId="0" fontId="25" fillId="0" borderId="7" xfId="0" applyFont="1" applyFill="1" applyBorder="1" applyAlignment="1" applyProtection="1">
      <alignment vertical="top"/>
      <protection hidden="1"/>
    </xf>
    <xf numFmtId="0" fontId="4" fillId="0" borderId="15" xfId="0" applyFont="1" applyFill="1" applyBorder="1" applyAlignment="1" applyProtection="1">
      <alignment horizontal="centerContinuous" vertical="top" wrapText="1"/>
      <protection hidden="1"/>
    </xf>
    <xf numFmtId="0" fontId="32" fillId="0" borderId="16" xfId="0" applyFont="1" applyFill="1" applyBorder="1" applyAlignment="1" applyProtection="1">
      <alignment horizontal="centerContinuous" vertical="top" wrapText="1"/>
      <protection hidden="1"/>
    </xf>
    <xf numFmtId="1" fontId="5" fillId="0" borderId="14" xfId="0" applyNumberFormat="1" applyFont="1" applyBorder="1" applyAlignment="1" applyProtection="1">
      <alignment vertical="top"/>
      <protection hidden="1"/>
    </xf>
    <xf numFmtId="1" fontId="5" fillId="0" borderId="10" xfId="0" applyNumberFormat="1" applyFont="1" applyBorder="1" applyAlignment="1" applyProtection="1">
      <alignment vertical="top"/>
      <protection hidden="1"/>
    </xf>
    <xf numFmtId="1" fontId="5" fillId="0" borderId="8" xfId="0" applyNumberFormat="1" applyFont="1" applyBorder="1" applyAlignment="1" applyProtection="1">
      <alignment vertical="top"/>
      <protection hidden="1"/>
    </xf>
    <xf numFmtId="0" fontId="45" fillId="0" borderId="15" xfId="0" applyFont="1" applyBorder="1" applyAlignment="1" applyProtection="1">
      <alignment horizontal="centerContinuous" vertical="top" wrapText="1"/>
      <protection hidden="1"/>
    </xf>
    <xf numFmtId="0" fontId="45" fillId="0" borderId="16" xfId="0" applyFont="1" applyBorder="1" applyAlignment="1" applyProtection="1">
      <alignment horizontal="centerContinuous" vertical="top" wrapText="1"/>
      <protection hidden="1"/>
    </xf>
    <xf numFmtId="0" fontId="45" fillId="0" borderId="14" xfId="0" applyFont="1" applyBorder="1" applyAlignment="1" applyProtection="1">
      <alignment vertical="top" wrapText="1"/>
      <protection hidden="1"/>
    </xf>
    <xf numFmtId="0" fontId="45" fillId="0" borderId="8" xfId="0" applyFont="1" applyBorder="1" applyAlignment="1" applyProtection="1">
      <alignment vertical="top" wrapText="1"/>
      <protection hidden="1"/>
    </xf>
    <xf numFmtId="0" fontId="41" fillId="0" borderId="0" xfId="0" applyFont="1" applyAlignment="1" applyProtection="1">
      <alignment horizontal="centerContinuous" vertical="center"/>
      <protection hidden="1"/>
    </xf>
    <xf numFmtId="0" fontId="41" fillId="0" borderId="13" xfId="0" applyFont="1" applyBorder="1" applyAlignment="1" applyProtection="1">
      <alignment horizontal="centerContinuous" vertical="center"/>
      <protection hidden="1"/>
    </xf>
    <xf numFmtId="0" fontId="41" fillId="0" borderId="0" xfId="0" applyFont="1" applyAlignment="1" applyProtection="1">
      <alignment horizontal="left" vertical="center"/>
      <protection hidden="1"/>
    </xf>
    <xf numFmtId="0" fontId="41" fillId="0" borderId="0" xfId="0" applyFont="1" applyAlignment="1" applyProtection="1">
      <alignment horizontal="left" vertical="top"/>
      <protection hidden="1"/>
    </xf>
    <xf numFmtId="0" fontId="46" fillId="0" borderId="2" xfId="0" applyFont="1" applyFill="1" applyBorder="1" applyAlignment="1" applyProtection="1">
      <alignment horizontal="left" vertical="top" wrapText="1"/>
      <protection hidden="1"/>
    </xf>
    <xf numFmtId="164" fontId="46" fillId="0" borderId="2" xfId="0" applyNumberFormat="1" applyFont="1" applyFill="1" applyBorder="1" applyAlignment="1" applyProtection="1">
      <alignment horizontal="left" vertical="top" wrapText="1"/>
      <protection hidden="1"/>
    </xf>
    <xf numFmtId="0" fontId="13" fillId="0" borderId="2" xfId="0" applyFont="1" applyFill="1" applyBorder="1" applyAlignment="1" applyProtection="1">
      <alignment vertical="top" wrapText="1"/>
      <protection hidden="1"/>
    </xf>
    <xf numFmtId="0" fontId="13" fillId="0" borderId="2" xfId="0" applyFont="1" applyFill="1" applyBorder="1" applyAlignment="1" applyProtection="1">
      <alignment horizontal="left" vertical="top" wrapText="1"/>
      <protection hidden="1"/>
    </xf>
    <xf numFmtId="0" fontId="43" fillId="0" borderId="1" xfId="0" applyFont="1" applyFill="1" applyBorder="1" applyAlignment="1" applyProtection="1">
      <alignment horizontal="left" vertical="top" wrapText="1"/>
      <protection hidden="1"/>
    </xf>
    <xf numFmtId="1" fontId="15" fillId="7" borderId="2" xfId="0" applyNumberFormat="1" applyFont="1" applyFill="1" applyBorder="1" applyAlignment="1" applyProtection="1">
      <alignment horizontal="left" vertical="top" wrapText="1"/>
      <protection hidden="1"/>
    </xf>
    <xf numFmtId="0" fontId="46" fillId="0" borderId="2" xfId="0" applyFont="1" applyFill="1" applyBorder="1" applyAlignment="1" applyProtection="1">
      <alignment vertical="top" wrapText="1"/>
      <protection hidden="1"/>
    </xf>
    <xf numFmtId="0" fontId="13" fillId="7" borderId="2" xfId="0" applyFont="1" applyFill="1" applyBorder="1" applyAlignment="1" applyProtection="1">
      <alignment horizontal="left" vertical="top" wrapText="1"/>
      <protection hidden="1"/>
    </xf>
    <xf numFmtId="0" fontId="11" fillId="6" borderId="11" xfId="0" applyFont="1" applyFill="1" applyBorder="1" applyAlignment="1" applyProtection="1">
      <alignment horizontal="left" vertical="top"/>
      <protection hidden="1"/>
    </xf>
    <xf numFmtId="0" fontId="11" fillId="10" borderId="5" xfId="0" applyFont="1" applyFill="1" applyBorder="1" applyAlignment="1" applyProtection="1">
      <alignment horizontal="left" vertical="top"/>
      <protection hidden="1"/>
    </xf>
    <xf numFmtId="0" fontId="11" fillId="10" borderId="6" xfId="0" applyFont="1" applyFill="1" applyBorder="1" applyAlignment="1" applyProtection="1">
      <alignment horizontal="left" vertical="top"/>
      <protection hidden="1"/>
    </xf>
    <xf numFmtId="0" fontId="9" fillId="6" borderId="5" xfId="0" applyFont="1" applyFill="1" applyBorder="1" applyAlignment="1" applyProtection="1">
      <alignment horizontal="left" vertical="top"/>
      <protection hidden="1"/>
    </xf>
    <xf numFmtId="0" fontId="9" fillId="6" borderId="6" xfId="0" applyFont="1" applyFill="1" applyBorder="1" applyAlignment="1" applyProtection="1">
      <alignment horizontal="left" vertical="top"/>
      <protection hidden="1"/>
    </xf>
    <xf numFmtId="0" fontId="9" fillId="6" borderId="7" xfId="0" applyFont="1" applyFill="1" applyBorder="1" applyAlignment="1" applyProtection="1">
      <alignment horizontal="left" vertical="top"/>
      <protection hidden="1"/>
    </xf>
    <xf numFmtId="1" fontId="12" fillId="10" borderId="5" xfId="0" applyNumberFormat="1" applyFont="1" applyFill="1" applyBorder="1" applyAlignment="1" applyProtection="1">
      <alignment horizontal="left" vertical="top"/>
      <protection hidden="1"/>
    </xf>
    <xf numFmtId="1" fontId="12" fillId="10" borderId="6" xfId="0" applyNumberFormat="1" applyFont="1" applyFill="1" applyBorder="1" applyAlignment="1" applyProtection="1">
      <alignment horizontal="left" vertical="top"/>
      <protection hidden="1"/>
    </xf>
    <xf numFmtId="1" fontId="15" fillId="10" borderId="7" xfId="0" applyNumberFormat="1" applyFont="1" applyFill="1" applyBorder="1" applyAlignment="1" applyProtection="1">
      <alignment horizontal="left" vertical="top" wrapText="1"/>
      <protection hidden="1"/>
    </xf>
    <xf numFmtId="0" fontId="3" fillId="0" borderId="0" xfId="0" applyFont="1" applyFill="1" applyAlignment="1" applyProtection="1">
      <alignment horizontal="left" vertical="top"/>
      <protection hidden="1"/>
    </xf>
    <xf numFmtId="0" fontId="13" fillId="0" borderId="11" xfId="0" applyFont="1" applyFill="1" applyBorder="1" applyAlignment="1" applyProtection="1">
      <alignment horizontal="left" vertical="top" wrapText="1"/>
      <protection hidden="1"/>
    </xf>
    <xf numFmtId="0" fontId="13" fillId="0" borderId="16" xfId="0" applyFont="1" applyFill="1" applyBorder="1" applyAlignment="1" applyProtection="1">
      <alignment horizontal="left" vertical="top" wrapText="1"/>
      <protection hidden="1"/>
    </xf>
    <xf numFmtId="0" fontId="46" fillId="0" borderId="4" xfId="0" applyFont="1" applyFill="1" applyBorder="1" applyAlignment="1" applyProtection="1">
      <alignment horizontal="left" vertical="top" wrapText="1"/>
      <protection hidden="1"/>
    </xf>
    <xf numFmtId="164" fontId="13" fillId="0" borderId="4" xfId="0" applyNumberFormat="1" applyFont="1" applyFill="1" applyBorder="1" applyAlignment="1" applyProtection="1">
      <alignment horizontal="left" vertical="top" wrapText="1"/>
      <protection hidden="1"/>
    </xf>
    <xf numFmtId="0" fontId="13" fillId="0" borderId="15" xfId="0" applyFont="1" applyFill="1" applyBorder="1" applyAlignment="1" applyProtection="1">
      <alignment horizontal="left" vertical="top"/>
      <protection hidden="1"/>
    </xf>
    <xf numFmtId="0" fontId="13" fillId="0" borderId="11" xfId="0" applyFont="1" applyFill="1" applyBorder="1" applyAlignment="1" applyProtection="1">
      <alignment horizontal="left" vertical="top"/>
      <protection hidden="1"/>
    </xf>
    <xf numFmtId="0" fontId="13" fillId="0" borderId="16" xfId="0" applyFont="1" applyFill="1" applyBorder="1" applyAlignment="1" applyProtection="1">
      <alignment horizontal="left" vertical="top"/>
      <protection hidden="1"/>
    </xf>
    <xf numFmtId="0" fontId="46" fillId="0" borderId="15" xfId="0" applyFont="1" applyFill="1" applyBorder="1" applyAlignment="1" applyProtection="1">
      <alignment horizontal="left" vertical="top"/>
      <protection hidden="1"/>
    </xf>
    <xf numFmtId="0" fontId="46" fillId="0" borderId="16" xfId="0" applyFont="1" applyFill="1" applyBorder="1" applyAlignment="1" applyProtection="1">
      <alignment horizontal="left" vertical="top"/>
      <protection hidden="1"/>
    </xf>
    <xf numFmtId="164" fontId="46" fillId="0" borderId="4" xfId="0" applyNumberFormat="1" applyFont="1" applyFill="1" applyBorder="1" applyAlignment="1" applyProtection="1">
      <alignment horizontal="left" vertical="top" wrapText="1"/>
      <protection hidden="1"/>
    </xf>
    <xf numFmtId="0" fontId="46" fillId="0" borderId="11" xfId="0" applyFont="1" applyFill="1" applyBorder="1" applyAlignment="1" applyProtection="1">
      <alignment horizontal="left" vertical="top"/>
      <protection hidden="1"/>
    </xf>
    <xf numFmtId="0" fontId="13" fillId="0" borderId="4" xfId="0" applyFont="1" applyFill="1" applyBorder="1" applyAlignment="1" applyProtection="1">
      <alignment horizontal="left" vertical="top" wrapText="1"/>
      <protection hidden="1"/>
    </xf>
    <xf numFmtId="1" fontId="15" fillId="0" borderId="15" xfId="0" applyNumberFormat="1" applyFont="1" applyFill="1" applyBorder="1" applyAlignment="1" applyProtection="1">
      <alignment horizontal="left" vertical="top"/>
      <protection hidden="1"/>
    </xf>
    <xf numFmtId="1" fontId="15" fillId="0" borderId="11" xfId="0" applyNumberFormat="1" applyFont="1" applyFill="1" applyBorder="1" applyAlignment="1" applyProtection="1">
      <alignment horizontal="left" vertical="top"/>
      <protection hidden="1"/>
    </xf>
    <xf numFmtId="1" fontId="15" fillId="0" borderId="16" xfId="0" applyNumberFormat="1" applyFont="1" applyFill="1" applyBorder="1" applyAlignment="1" applyProtection="1">
      <alignment horizontal="left" vertical="top"/>
      <protection hidden="1"/>
    </xf>
    <xf numFmtId="0" fontId="16" fillId="0" borderId="0" xfId="0" applyFont="1" applyFill="1" applyAlignment="1" applyProtection="1">
      <alignment horizontal="left" vertical="top"/>
      <protection hidden="1"/>
    </xf>
    <xf numFmtId="0" fontId="13" fillId="0" borderId="8" xfId="0" applyFont="1" applyFill="1" applyBorder="1" applyAlignment="1" applyProtection="1">
      <alignment horizontal="left" vertical="top" wrapText="1"/>
      <protection hidden="1"/>
    </xf>
    <xf numFmtId="0" fontId="46" fillId="0" borderId="9" xfId="0" applyFont="1" applyFill="1" applyBorder="1" applyAlignment="1" applyProtection="1">
      <alignment horizontal="left" vertical="top" wrapText="1"/>
      <protection hidden="1"/>
    </xf>
    <xf numFmtId="164" fontId="13" fillId="0" borderId="9" xfId="0" applyNumberFormat="1" applyFont="1" applyFill="1" applyBorder="1" applyAlignment="1" applyProtection="1">
      <alignment horizontal="left" vertical="top" wrapText="1"/>
      <protection hidden="1"/>
    </xf>
    <xf numFmtId="0" fontId="13" fillId="0" borderId="14" xfId="0" applyFont="1" applyFill="1" applyBorder="1" applyAlignment="1" applyProtection="1">
      <alignment horizontal="left" vertical="top"/>
      <protection hidden="1"/>
    </xf>
    <xf numFmtId="0" fontId="13" fillId="0" borderId="10" xfId="0" applyFont="1" applyFill="1" applyBorder="1" applyAlignment="1" applyProtection="1">
      <alignment horizontal="left" vertical="top"/>
      <protection hidden="1"/>
    </xf>
    <xf numFmtId="0" fontId="13" fillId="0" borderId="8" xfId="0" applyFont="1" applyFill="1" applyBorder="1" applyAlignment="1" applyProtection="1">
      <alignment horizontal="left" vertical="top"/>
      <protection hidden="1"/>
    </xf>
    <xf numFmtId="0" fontId="46" fillId="0" borderId="14" xfId="0" applyFont="1" applyFill="1" applyBorder="1" applyAlignment="1" applyProtection="1">
      <alignment horizontal="left" vertical="top"/>
      <protection hidden="1"/>
    </xf>
    <xf numFmtId="0" fontId="46" fillId="0" borderId="8" xfId="0" applyFont="1" applyFill="1" applyBorder="1" applyAlignment="1" applyProtection="1">
      <alignment horizontal="left" vertical="top"/>
      <protection hidden="1"/>
    </xf>
    <xf numFmtId="164" fontId="46" fillId="0" borderId="9" xfId="0" applyNumberFormat="1" applyFont="1" applyFill="1" applyBorder="1" applyAlignment="1" applyProtection="1">
      <alignment horizontal="left" vertical="top" wrapText="1"/>
      <protection hidden="1"/>
    </xf>
    <xf numFmtId="0" fontId="46" fillId="0" borderId="10" xfId="0" applyFont="1" applyFill="1" applyBorder="1" applyAlignment="1" applyProtection="1">
      <alignment horizontal="left" vertical="top"/>
      <protection hidden="1"/>
    </xf>
    <xf numFmtId="0" fontId="13" fillId="0" borderId="9" xfId="0" applyFont="1" applyFill="1" applyBorder="1" applyAlignment="1" applyProtection="1">
      <alignment horizontal="left" vertical="top" wrapText="1"/>
      <protection hidden="1"/>
    </xf>
    <xf numFmtId="1" fontId="15" fillId="0" borderId="14" xfId="0" applyNumberFormat="1" applyFont="1" applyFill="1" applyBorder="1" applyAlignment="1" applyProtection="1">
      <alignment horizontal="left" vertical="top"/>
      <protection hidden="1"/>
    </xf>
    <xf numFmtId="1" fontId="15" fillId="0" borderId="10" xfId="0" applyNumberFormat="1" applyFont="1" applyFill="1" applyBorder="1" applyAlignment="1" applyProtection="1">
      <alignment horizontal="left" vertical="top"/>
      <protection hidden="1"/>
    </xf>
    <xf numFmtId="1" fontId="15" fillId="0" borderId="8" xfId="0" applyNumberFormat="1" applyFont="1" applyFill="1" applyBorder="1" applyAlignment="1" applyProtection="1">
      <alignment horizontal="left" vertical="top"/>
      <protection hidden="1"/>
    </xf>
    <xf numFmtId="1" fontId="13" fillId="0" borderId="1" xfId="0" applyNumberFormat="1" applyFont="1" applyFill="1" applyBorder="1" applyAlignment="1" applyProtection="1">
      <alignment horizontal="left" vertical="top"/>
      <protection hidden="1"/>
    </xf>
    <xf numFmtId="1" fontId="13" fillId="0" borderId="5" xfId="0" applyNumberFormat="1" applyFont="1" applyFill="1" applyBorder="1" applyAlignment="1" applyProtection="1">
      <alignment horizontal="left" vertical="top"/>
      <protection hidden="1"/>
    </xf>
    <xf numFmtId="0" fontId="46" fillId="0" borderId="7" xfId="0" applyFont="1" applyFill="1" applyBorder="1" applyAlignment="1" applyProtection="1">
      <alignment horizontal="left" vertical="top"/>
      <protection hidden="1"/>
    </xf>
    <xf numFmtId="0" fontId="13" fillId="0" borderId="7" xfId="0" applyFont="1" applyFill="1" applyBorder="1" applyAlignment="1" applyProtection="1">
      <alignment horizontal="left" vertical="top" wrapText="1"/>
      <protection hidden="1"/>
    </xf>
    <xf numFmtId="0" fontId="13" fillId="0" borderId="1" xfId="0" applyFont="1" applyFill="1" applyBorder="1" applyAlignment="1" applyProtection="1">
      <alignment horizontal="left" vertical="top" wrapText="1"/>
      <protection hidden="1"/>
    </xf>
    <xf numFmtId="164" fontId="13" fillId="0" borderId="1" xfId="0" applyNumberFormat="1" applyFont="1" applyFill="1" applyBorder="1" applyAlignment="1" applyProtection="1">
      <alignment horizontal="left" vertical="top" wrapText="1"/>
      <protection hidden="1"/>
    </xf>
    <xf numFmtId="164" fontId="13" fillId="0" borderId="2" xfId="0" applyNumberFormat="1" applyFont="1" applyFill="1" applyBorder="1" applyAlignment="1" applyProtection="1">
      <alignment horizontal="left" vertical="top" wrapText="1"/>
      <protection hidden="1"/>
    </xf>
    <xf numFmtId="164" fontId="13" fillId="0" borderId="7" xfId="0" applyNumberFormat="1" applyFont="1" applyFill="1" applyBorder="1" applyAlignment="1" applyProtection="1">
      <alignment horizontal="left" vertical="top" wrapText="1"/>
      <protection hidden="1"/>
    </xf>
    <xf numFmtId="0" fontId="43" fillId="0" borderId="4" xfId="0" applyFont="1" applyFill="1" applyBorder="1" applyAlignment="1" applyProtection="1">
      <alignment horizontal="left" vertical="top" wrapText="1"/>
      <protection hidden="1"/>
    </xf>
    <xf numFmtId="0" fontId="43" fillId="0" borderId="9" xfId="0" applyFont="1" applyFill="1" applyBorder="1" applyAlignment="1" applyProtection="1">
      <alignment horizontal="left" vertical="top" wrapText="1"/>
      <protection hidden="1"/>
    </xf>
    <xf numFmtId="0" fontId="15" fillId="0" borderId="1" xfId="0" applyFont="1" applyFill="1" applyBorder="1" applyAlignment="1" applyProtection="1">
      <alignment horizontal="left" vertical="top" wrapText="1"/>
      <protection hidden="1"/>
    </xf>
    <xf numFmtId="1" fontId="13" fillId="0" borderId="1" xfId="0" applyNumberFormat="1" applyFont="1" applyFill="1" applyBorder="1" applyAlignment="1" applyProtection="1">
      <alignment horizontal="left" vertical="top" wrapText="1"/>
      <protection hidden="1"/>
    </xf>
    <xf numFmtId="1" fontId="13" fillId="0" borderId="2" xfId="0" applyNumberFormat="1" applyFont="1" applyFill="1" applyBorder="1" applyAlignment="1" applyProtection="1">
      <alignment horizontal="left" vertical="top" wrapText="1"/>
      <protection hidden="1"/>
    </xf>
    <xf numFmtId="0" fontId="46" fillId="0" borderId="1" xfId="0" applyFont="1" applyFill="1" applyBorder="1" applyAlignment="1" applyProtection="1">
      <alignment horizontal="left" vertical="top" wrapText="1"/>
      <protection hidden="1"/>
    </xf>
    <xf numFmtId="1" fontId="15" fillId="0" borderId="1" xfId="0" applyNumberFormat="1" applyFont="1" applyBorder="1" applyAlignment="1" applyProtection="1">
      <alignment horizontal="left" vertical="top" wrapText="1"/>
      <protection hidden="1"/>
    </xf>
    <xf numFmtId="0" fontId="13" fillId="0" borderId="4" xfId="0" applyFont="1" applyFill="1" applyBorder="1" applyAlignment="1" applyProtection="1">
      <alignment vertical="top" wrapText="1"/>
      <protection hidden="1"/>
    </xf>
    <xf numFmtId="0" fontId="46" fillId="0" borderId="9" xfId="0" applyFont="1" applyFill="1" applyBorder="1" applyAlignment="1" applyProtection="1">
      <alignment vertical="top" wrapText="1"/>
      <protection hidden="1"/>
    </xf>
    <xf numFmtId="0" fontId="13" fillId="0" borderId="9" xfId="0" applyFont="1" applyFill="1" applyBorder="1" applyAlignment="1" applyProtection="1">
      <alignment vertical="top" wrapText="1"/>
      <protection hidden="1"/>
    </xf>
    <xf numFmtId="1" fontId="15" fillId="7" borderId="2" xfId="0" applyNumberFormat="1" applyFont="1" applyFill="1" applyBorder="1" applyAlignment="1" applyProtection="1">
      <alignment vertical="top" wrapText="1"/>
      <protection hidden="1"/>
    </xf>
    <xf numFmtId="0" fontId="42" fillId="2" borderId="1" xfId="0" applyFont="1" applyFill="1" applyBorder="1" applyAlignment="1" applyProtection="1">
      <alignment horizontal="left" vertical="top" wrapText="1"/>
      <protection hidden="1"/>
    </xf>
    <xf numFmtId="0" fontId="42" fillId="2" borderId="1" xfId="0" applyFont="1" applyFill="1" applyBorder="1" applyAlignment="1" applyProtection="1">
      <alignment horizontal="left" vertical="top"/>
      <protection hidden="1"/>
    </xf>
    <xf numFmtId="3" fontId="42" fillId="2" borderId="1" xfId="0" applyNumberFormat="1" applyFont="1" applyFill="1" applyBorder="1" applyAlignment="1" applyProtection="1">
      <alignment horizontal="left" vertical="top"/>
      <protection hidden="1"/>
    </xf>
    <xf numFmtId="49" fontId="42" fillId="2" borderId="1" xfId="0" applyNumberFormat="1" applyFont="1" applyFill="1" applyBorder="1" applyAlignment="1" applyProtection="1">
      <alignment horizontal="left" vertical="top"/>
      <protection hidden="1"/>
    </xf>
    <xf numFmtId="0" fontId="42" fillId="0" borderId="0" xfId="0" applyFont="1" applyAlignment="1" applyProtection="1">
      <alignment horizontal="left" vertical="top"/>
      <protection hidden="1"/>
    </xf>
    <xf numFmtId="49" fontId="42" fillId="2" borderId="1" xfId="0" applyNumberFormat="1" applyFont="1" applyFill="1" applyBorder="1" applyAlignment="1" applyProtection="1">
      <alignment horizontal="left" vertical="top" wrapText="1"/>
      <protection hidden="1"/>
    </xf>
    <xf numFmtId="1" fontId="15" fillId="0" borderId="4" xfId="0" applyNumberFormat="1" applyFont="1" applyBorder="1" applyAlignment="1" applyProtection="1">
      <alignment vertical="top" wrapText="1"/>
      <protection hidden="1"/>
    </xf>
    <xf numFmtId="1" fontId="15" fillId="0" borderId="2" xfId="0" applyNumberFormat="1" applyFont="1" applyBorder="1" applyAlignment="1" applyProtection="1">
      <alignment vertical="top" wrapText="1"/>
      <protection hidden="1"/>
    </xf>
    <xf numFmtId="49" fontId="15" fillId="0" borderId="4" xfId="0" applyNumberFormat="1" applyFont="1" applyBorder="1" applyAlignment="1" applyProtection="1">
      <alignment vertical="top" wrapText="1"/>
      <protection hidden="1"/>
    </xf>
    <xf numFmtId="49" fontId="15" fillId="0" borderId="2" xfId="0" applyNumberFormat="1" applyFont="1" applyBorder="1" applyAlignment="1" applyProtection="1">
      <alignment vertical="top" wrapText="1"/>
      <protection hidden="1"/>
    </xf>
    <xf numFmtId="1" fontId="15" fillId="0" borderId="5" xfId="0" applyNumberFormat="1" applyFont="1" applyBorder="1" applyAlignment="1" applyProtection="1">
      <alignment vertical="top"/>
      <protection hidden="1"/>
    </xf>
    <xf numFmtId="1" fontId="15" fillId="0" borderId="7" xfId="0" applyNumberFormat="1" applyFont="1" applyBorder="1" applyAlignment="1" applyProtection="1">
      <alignment vertical="top"/>
      <protection hidden="1"/>
    </xf>
    <xf numFmtId="0" fontId="15" fillId="0" borderId="4" xfId="1" applyFont="1" applyFill="1" applyBorder="1" applyAlignment="1" applyProtection="1">
      <alignment vertical="top" wrapText="1"/>
      <protection hidden="1"/>
    </xf>
    <xf numFmtId="1" fontId="15" fillId="0" borderId="4" xfId="0" applyNumberFormat="1" applyFont="1" applyFill="1" applyBorder="1" applyAlignment="1" applyProtection="1">
      <alignment vertical="top" wrapText="1"/>
      <protection hidden="1"/>
    </xf>
    <xf numFmtId="1" fontId="15" fillId="0" borderId="9" xfId="0" applyNumberFormat="1" applyFont="1" applyFill="1" applyBorder="1" applyAlignment="1" applyProtection="1">
      <alignment vertical="top" wrapText="1"/>
      <protection hidden="1"/>
    </xf>
    <xf numFmtId="1" fontId="15" fillId="0" borderId="2" xfId="0" applyNumberFormat="1" applyFont="1" applyFill="1" applyBorder="1" applyAlignment="1" applyProtection="1">
      <alignment vertical="top" wrapText="1"/>
      <protection hidden="1"/>
    </xf>
    <xf numFmtId="1" fontId="15" fillId="7" borderId="4" xfId="0" applyNumberFormat="1" applyFont="1" applyFill="1" applyBorder="1" applyAlignment="1" applyProtection="1">
      <alignment vertical="top" wrapText="1"/>
      <protection hidden="1"/>
    </xf>
    <xf numFmtId="1" fontId="15" fillId="7" borderId="9" xfId="0" applyNumberFormat="1" applyFont="1" applyFill="1" applyBorder="1" applyAlignment="1" applyProtection="1">
      <alignment vertical="top" wrapText="1"/>
      <protection hidden="1"/>
    </xf>
    <xf numFmtId="1" fontId="13" fillId="7" borderId="4" xfId="0" applyNumberFormat="1" applyFont="1" applyFill="1" applyBorder="1" applyAlignment="1" applyProtection="1">
      <alignment vertical="top" wrapText="1"/>
      <protection hidden="1"/>
    </xf>
    <xf numFmtId="0" fontId="46" fillId="7" borderId="2" xfId="0" applyFont="1" applyFill="1" applyBorder="1" applyAlignment="1" applyProtection="1">
      <alignment vertical="top" wrapText="1"/>
      <protection hidden="1"/>
    </xf>
    <xf numFmtId="0" fontId="15" fillId="0" borderId="4" xfId="0" applyFont="1" applyFill="1" applyBorder="1" applyAlignment="1" applyProtection="1">
      <alignment vertical="top" wrapText="1"/>
      <protection hidden="1"/>
    </xf>
    <xf numFmtId="0" fontId="15" fillId="0" borderId="2" xfId="0" applyFont="1" applyFill="1" applyBorder="1" applyAlignment="1" applyProtection="1">
      <alignment vertical="top" wrapText="1"/>
      <protection hidden="1"/>
    </xf>
    <xf numFmtId="0" fontId="15" fillId="0" borderId="4" xfId="0" applyFont="1" applyFill="1" applyBorder="1" applyAlignment="1" applyProtection="1">
      <alignment vertical="top"/>
      <protection hidden="1"/>
    </xf>
    <xf numFmtId="0" fontId="15" fillId="0" borderId="9" xfId="0" applyFont="1" applyFill="1" applyBorder="1" applyAlignment="1" applyProtection="1">
      <alignment vertical="top"/>
      <protection hidden="1"/>
    </xf>
    <xf numFmtId="1" fontId="15" fillId="0" borderId="14" xfId="0" applyNumberFormat="1" applyFont="1" applyBorder="1" applyAlignment="1" applyProtection="1">
      <alignment vertical="top"/>
      <protection hidden="1"/>
    </xf>
    <xf numFmtId="1" fontId="15" fillId="0" borderId="10" xfId="0" applyNumberFormat="1" applyFont="1" applyBorder="1" applyAlignment="1" applyProtection="1">
      <alignment vertical="top"/>
      <protection hidden="1"/>
    </xf>
    <xf numFmtId="1" fontId="15" fillId="0" borderId="8" xfId="0" applyNumberFormat="1" applyFont="1" applyBorder="1" applyAlignment="1" applyProtection="1">
      <alignment vertical="top"/>
      <protection hidden="1"/>
    </xf>
    <xf numFmtId="0" fontId="47" fillId="0" borderId="0" xfId="0" applyFont="1" applyAlignment="1" applyProtection="1">
      <alignment horizontal="centerContinuous" vertical="center"/>
      <protection hidden="1"/>
    </xf>
    <xf numFmtId="0" fontId="47" fillId="0" borderId="13" xfId="0" applyFont="1" applyBorder="1" applyAlignment="1" applyProtection="1">
      <alignment horizontal="centerContinuous" vertical="center"/>
      <protection hidden="1"/>
    </xf>
    <xf numFmtId="0" fontId="53" fillId="0" borderId="4" xfId="0" applyFont="1" applyBorder="1" applyAlignment="1" applyProtection="1">
      <alignment horizontal="left" vertical="top" wrapText="1"/>
      <protection hidden="1"/>
    </xf>
    <xf numFmtId="0" fontId="46" fillId="0" borderId="4" xfId="0" applyFont="1" applyBorder="1" applyAlignment="1" applyProtection="1">
      <alignment horizontal="left" vertical="top" wrapText="1"/>
      <protection hidden="1"/>
    </xf>
    <xf numFmtId="0" fontId="53" fillId="0" borderId="9" xfId="0" applyFont="1" applyBorder="1" applyAlignment="1" applyProtection="1">
      <alignment horizontal="left" vertical="top" wrapText="1"/>
      <protection hidden="1"/>
    </xf>
    <xf numFmtId="0" fontId="46" fillId="0" borderId="9" xfId="0" applyFont="1" applyBorder="1" applyAlignment="1" applyProtection="1">
      <alignment horizontal="left" vertical="top" wrapText="1"/>
      <protection hidden="1"/>
    </xf>
    <xf numFmtId="0" fontId="13" fillId="7" borderId="14" xfId="0" applyFont="1" applyFill="1" applyBorder="1" applyAlignment="1" applyProtection="1">
      <alignment horizontal="left" vertical="top" wrapText="1"/>
      <protection hidden="1"/>
    </xf>
    <xf numFmtId="0" fontId="46" fillId="0" borderId="2" xfId="0" applyFont="1" applyBorder="1" applyAlignment="1" applyProtection="1">
      <alignment horizontal="left" vertical="top" wrapText="1"/>
      <protection hidden="1"/>
    </xf>
    <xf numFmtId="0" fontId="39" fillId="2" borderId="1"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locked="0" hidden="1"/>
    </xf>
    <xf numFmtId="0" fontId="57" fillId="5" borderId="0" xfId="0" applyFont="1" applyFill="1" applyAlignment="1" applyProtection="1">
      <alignment vertical="center"/>
      <protection hidden="1"/>
    </xf>
    <xf numFmtId="0" fontId="57" fillId="5" borderId="0" xfId="0" applyFont="1" applyFill="1" applyAlignment="1" applyProtection="1">
      <alignment vertical="center" wrapText="1"/>
      <protection hidden="1"/>
    </xf>
    <xf numFmtId="0" fontId="57" fillId="5" borderId="0" xfId="0" applyFont="1" applyFill="1" applyAlignment="1" applyProtection="1">
      <alignment horizontal="left" vertical="center"/>
      <protection hidden="1"/>
    </xf>
    <xf numFmtId="0" fontId="58" fillId="5" borderId="0" xfId="0" applyFont="1" applyFill="1" applyProtection="1">
      <protection hidden="1"/>
    </xf>
    <xf numFmtId="0" fontId="58" fillId="0" borderId="0" xfId="0" applyFont="1" applyProtection="1">
      <protection locked="0" hidden="1"/>
    </xf>
    <xf numFmtId="0" fontId="53" fillId="0" borderId="2" xfId="0" applyFont="1" applyBorder="1" applyAlignment="1" applyProtection="1">
      <alignment horizontal="left" vertical="top" wrapText="1"/>
      <protection hidden="1"/>
    </xf>
    <xf numFmtId="0" fontId="43" fillId="4" borderId="16" xfId="0" applyFont="1" applyFill="1" applyBorder="1" applyAlignment="1" applyProtection="1">
      <alignment vertical="top" wrapText="1"/>
      <protection hidden="1"/>
    </xf>
    <xf numFmtId="0" fontId="43" fillId="4" borderId="14" xfId="0" applyFont="1" applyFill="1" applyBorder="1" applyAlignment="1" applyProtection="1">
      <alignment vertical="top" wrapText="1"/>
      <protection hidden="1"/>
    </xf>
    <xf numFmtId="0" fontId="43" fillId="4" borderId="8" xfId="0" applyFont="1" applyFill="1" applyBorder="1" applyAlignment="1" applyProtection="1">
      <alignment vertical="top" wrapText="1"/>
      <protection hidden="1"/>
    </xf>
    <xf numFmtId="0" fontId="43" fillId="4" borderId="15" xfId="0" applyFont="1" applyFill="1" applyBorder="1" applyAlignment="1" applyProtection="1">
      <alignment horizontal="left" vertical="top"/>
      <protection hidden="1"/>
    </xf>
    <xf numFmtId="0" fontId="53" fillId="0" borderId="14" xfId="0" applyFont="1" applyFill="1" applyBorder="1" applyAlignment="1" applyProtection="1">
      <alignment vertical="top"/>
      <protection hidden="1"/>
    </xf>
    <xf numFmtId="0" fontId="13" fillId="0" borderId="18" xfId="0" applyFont="1" applyFill="1" applyBorder="1" applyAlignment="1" applyProtection="1">
      <alignment horizontal="left" vertical="top" wrapText="1"/>
      <protection hidden="1"/>
    </xf>
    <xf numFmtId="0" fontId="13" fillId="0" borderId="0" xfId="0" applyFont="1" applyFill="1" applyBorder="1" applyAlignment="1" applyProtection="1">
      <alignment horizontal="left" vertical="top" wrapText="1"/>
      <protection hidden="1"/>
    </xf>
    <xf numFmtId="0" fontId="13" fillId="0" borderId="17" xfId="0" applyFont="1" applyFill="1" applyBorder="1" applyAlignment="1" applyProtection="1">
      <alignment horizontal="left" vertical="top" wrapText="1"/>
      <protection hidden="1"/>
    </xf>
    <xf numFmtId="0" fontId="13" fillId="7" borderId="1" xfId="0" applyFont="1" applyFill="1" applyBorder="1" applyAlignment="1" applyProtection="1">
      <alignment horizontal="left" vertical="top" wrapText="1"/>
      <protection hidden="1"/>
    </xf>
    <xf numFmtId="0" fontId="10" fillId="7" borderId="16" xfId="0" applyFont="1" applyFill="1" applyBorder="1" applyAlignment="1" applyProtection="1">
      <alignment vertical="top" wrapText="1"/>
      <protection hidden="1"/>
    </xf>
    <xf numFmtId="0" fontId="10" fillId="7" borderId="17" xfId="0" applyFont="1" applyFill="1" applyBorder="1" applyAlignment="1" applyProtection="1">
      <alignment vertical="top" wrapText="1"/>
      <protection hidden="1"/>
    </xf>
    <xf numFmtId="0" fontId="25" fillId="0" borderId="15" xfId="0" applyFont="1" applyFill="1" applyBorder="1" applyAlignment="1" applyProtection="1">
      <alignment horizontal="left" vertical="top"/>
      <protection hidden="1"/>
    </xf>
    <xf numFmtId="164" fontId="46" fillId="0" borderId="15" xfId="0" applyNumberFormat="1" applyFont="1" applyFill="1" applyBorder="1" applyAlignment="1" applyProtection="1">
      <alignment vertical="top"/>
      <protection hidden="1"/>
    </xf>
    <xf numFmtId="164" fontId="46" fillId="0" borderId="11" xfId="0" applyNumberFormat="1" applyFont="1" applyFill="1" applyBorder="1" applyAlignment="1" applyProtection="1">
      <alignment vertical="top"/>
      <protection hidden="1"/>
    </xf>
    <xf numFmtId="164" fontId="46" fillId="0" borderId="16" xfId="0" applyNumberFormat="1" applyFont="1" applyFill="1" applyBorder="1" applyAlignment="1" applyProtection="1">
      <alignment vertical="top"/>
      <protection hidden="1"/>
    </xf>
    <xf numFmtId="164" fontId="46" fillId="0" borderId="14" xfId="0" applyNumberFormat="1" applyFont="1" applyFill="1" applyBorder="1" applyAlignment="1" applyProtection="1">
      <alignment vertical="top"/>
      <protection hidden="1"/>
    </xf>
    <xf numFmtId="164" fontId="46" fillId="0" borderId="10" xfId="0" applyNumberFormat="1" applyFont="1" applyFill="1" applyBorder="1" applyAlignment="1" applyProtection="1">
      <alignment vertical="top"/>
      <protection hidden="1"/>
    </xf>
    <xf numFmtId="164" fontId="46" fillId="0" borderId="8" xfId="0" applyNumberFormat="1" applyFont="1" applyFill="1" applyBorder="1" applyAlignment="1" applyProtection="1">
      <alignment vertical="top"/>
      <protection hidden="1"/>
    </xf>
    <xf numFmtId="164" fontId="13" fillId="0" borderId="15" xfId="0" applyNumberFormat="1" applyFont="1" applyFill="1" applyBorder="1" applyAlignment="1" applyProtection="1">
      <alignment vertical="top"/>
      <protection hidden="1"/>
    </xf>
    <xf numFmtId="164" fontId="13" fillId="0" borderId="11" xfId="0" applyNumberFormat="1" applyFont="1" applyFill="1" applyBorder="1" applyAlignment="1" applyProtection="1">
      <alignment vertical="top"/>
      <protection hidden="1"/>
    </xf>
    <xf numFmtId="164" fontId="13" fillId="0" borderId="16" xfId="0" applyNumberFormat="1" applyFont="1" applyFill="1" applyBorder="1" applyAlignment="1" applyProtection="1">
      <alignment vertical="top"/>
      <protection hidden="1"/>
    </xf>
    <xf numFmtId="164" fontId="13" fillId="0" borderId="14" xfId="0" applyNumberFormat="1" applyFont="1" applyFill="1" applyBorder="1" applyAlignment="1" applyProtection="1">
      <alignment vertical="top"/>
      <protection hidden="1"/>
    </xf>
    <xf numFmtId="164" fontId="13" fillId="0" borderId="10" xfId="0" applyNumberFormat="1" applyFont="1" applyFill="1" applyBorder="1" applyAlignment="1" applyProtection="1">
      <alignment vertical="top"/>
      <protection hidden="1"/>
    </xf>
    <xf numFmtId="164" fontId="13" fillId="0" borderId="8" xfId="0" applyNumberFormat="1" applyFont="1" applyFill="1" applyBorder="1" applyAlignment="1" applyProtection="1">
      <alignment vertical="top"/>
      <protection hidden="1"/>
    </xf>
    <xf numFmtId="0" fontId="13" fillId="0" borderId="11" xfId="0" applyFont="1" applyFill="1" applyBorder="1" applyAlignment="1" applyProtection="1">
      <alignment horizontal="centerContinuous" vertical="top" wrapText="1"/>
      <protection hidden="1"/>
    </xf>
    <xf numFmtId="0" fontId="13" fillId="0" borderId="16" xfId="0" applyFont="1" applyFill="1" applyBorder="1" applyAlignment="1" applyProtection="1">
      <alignment horizontal="centerContinuous" vertical="top" wrapText="1"/>
      <protection hidden="1"/>
    </xf>
    <xf numFmtId="0" fontId="13" fillId="0" borderId="14" xfId="0" applyFont="1" applyFill="1" applyBorder="1" applyAlignment="1" applyProtection="1">
      <alignment horizontal="centerContinuous" vertical="top" wrapText="1"/>
      <protection hidden="1"/>
    </xf>
    <xf numFmtId="0" fontId="13" fillId="0" borderId="10" xfId="0" applyFont="1" applyFill="1" applyBorder="1" applyAlignment="1" applyProtection="1">
      <alignment horizontal="centerContinuous" vertical="top" wrapText="1"/>
      <protection hidden="1"/>
    </xf>
    <xf numFmtId="0" fontId="13" fillId="0" borderId="8" xfId="0" applyFont="1" applyFill="1" applyBorder="1" applyAlignment="1" applyProtection="1">
      <alignment horizontal="centerContinuous" vertical="top" wrapText="1"/>
      <protection hidden="1"/>
    </xf>
    <xf numFmtId="0" fontId="13" fillId="0" borderId="15" xfId="0" applyFont="1" applyFill="1" applyBorder="1" applyAlignment="1" applyProtection="1">
      <alignment horizontal="centerContinuous" vertical="top" wrapText="1"/>
      <protection hidden="1"/>
    </xf>
    <xf numFmtId="1" fontId="15" fillId="0" borderId="6" xfId="0" applyNumberFormat="1" applyFont="1" applyFill="1" applyBorder="1" applyAlignment="1" applyProtection="1">
      <alignment vertical="top" wrapText="1"/>
      <protection hidden="1"/>
    </xf>
    <xf numFmtId="1" fontId="15" fillId="0" borderId="7" xfId="0" applyNumberFormat="1" applyFont="1" applyFill="1" applyBorder="1" applyAlignment="1" applyProtection="1">
      <alignment vertical="top" wrapText="1"/>
      <protection hidden="1"/>
    </xf>
    <xf numFmtId="1" fontId="15" fillId="0" borderId="5" xfId="0" applyNumberFormat="1" applyFont="1" applyFill="1" applyBorder="1" applyAlignment="1" applyProtection="1">
      <alignment horizontal="centerContinuous" vertical="top" wrapText="1"/>
      <protection hidden="1"/>
    </xf>
    <xf numFmtId="1" fontId="15" fillId="0" borderId="6" xfId="0" applyNumberFormat="1" applyFont="1" applyFill="1" applyBorder="1" applyAlignment="1" applyProtection="1">
      <alignment horizontal="centerContinuous" vertical="top" wrapText="1"/>
      <protection hidden="1"/>
    </xf>
    <xf numFmtId="1" fontId="5" fillId="7" borderId="15" xfId="0" applyNumberFormat="1" applyFont="1" applyFill="1" applyBorder="1" applyAlignment="1" applyProtection="1">
      <alignment horizontal="centerContinuous" vertical="top" wrapText="1"/>
      <protection hidden="1"/>
    </xf>
    <xf numFmtId="1" fontId="5" fillId="7" borderId="11" xfId="0" applyNumberFormat="1" applyFont="1" applyFill="1" applyBorder="1" applyAlignment="1" applyProtection="1">
      <alignment horizontal="centerContinuous" vertical="top" wrapText="1"/>
      <protection hidden="1"/>
    </xf>
    <xf numFmtId="1" fontId="5" fillId="7" borderId="16" xfId="0" applyNumberFormat="1" applyFont="1" applyFill="1" applyBorder="1" applyAlignment="1" applyProtection="1">
      <alignment horizontal="centerContinuous" vertical="top" wrapText="1"/>
      <protection hidden="1"/>
    </xf>
    <xf numFmtId="1" fontId="5" fillId="7" borderId="14" xfId="0" applyNumberFormat="1" applyFont="1" applyFill="1" applyBorder="1" applyAlignment="1" applyProtection="1">
      <alignment horizontal="centerContinuous" vertical="top" wrapText="1"/>
      <protection hidden="1"/>
    </xf>
    <xf numFmtId="1" fontId="5" fillId="7" borderId="10" xfId="0" applyNumberFormat="1" applyFont="1" applyFill="1" applyBorder="1" applyAlignment="1" applyProtection="1">
      <alignment horizontal="centerContinuous" vertical="top" wrapText="1"/>
      <protection hidden="1"/>
    </xf>
    <xf numFmtId="1" fontId="5" fillId="7" borderId="8" xfId="0" applyNumberFormat="1" applyFont="1" applyFill="1" applyBorder="1" applyAlignment="1" applyProtection="1">
      <alignment horizontal="centerContinuous" vertical="top" wrapText="1"/>
      <protection hidden="1"/>
    </xf>
    <xf numFmtId="1" fontId="5" fillId="7" borderId="7" xfId="0" applyNumberFormat="1" applyFont="1" applyFill="1" applyBorder="1" applyAlignment="1" applyProtection="1">
      <alignment vertical="top" wrapText="1"/>
      <protection hidden="1"/>
    </xf>
    <xf numFmtId="1" fontId="5" fillId="7" borderId="5" xfId="0" applyNumberFormat="1" applyFont="1" applyFill="1" applyBorder="1" applyAlignment="1" applyProtection="1">
      <alignment horizontal="centerContinuous" vertical="top" wrapText="1"/>
      <protection hidden="1"/>
    </xf>
    <xf numFmtId="1" fontId="5" fillId="7" borderId="6" xfId="0" applyNumberFormat="1" applyFont="1" applyFill="1" applyBorder="1" applyAlignment="1" applyProtection="1">
      <alignment horizontal="centerContinuous" vertical="top" wrapText="1"/>
      <protection hidden="1"/>
    </xf>
    <xf numFmtId="0" fontId="19" fillId="7" borderId="4" xfId="0" applyFont="1" applyFill="1" applyBorder="1" applyAlignment="1" applyProtection="1">
      <alignment vertical="top" wrapText="1"/>
      <protection hidden="1"/>
    </xf>
    <xf numFmtId="0" fontId="33" fillId="4" borderId="4" xfId="0" applyFont="1" applyFill="1" applyBorder="1" applyAlignment="1" applyProtection="1">
      <alignment vertical="top" wrapText="1"/>
      <protection hidden="1"/>
    </xf>
    <xf numFmtId="0" fontId="54" fillId="7" borderId="4" xfId="0" applyFont="1" applyFill="1" applyBorder="1" applyAlignment="1" applyProtection="1">
      <alignment vertical="top" wrapText="1"/>
      <protection hidden="1"/>
    </xf>
    <xf numFmtId="0" fontId="54" fillId="0" borderId="4" xfId="0" applyFont="1" applyFill="1" applyBorder="1" applyAlignment="1" applyProtection="1">
      <alignment vertical="top" wrapText="1"/>
      <protection hidden="1"/>
    </xf>
    <xf numFmtId="0" fontId="19" fillId="0" borderId="9" xfId="0" applyFont="1" applyFill="1" applyBorder="1" applyAlignment="1" applyProtection="1">
      <alignment vertical="top" wrapText="1"/>
      <protection hidden="1"/>
    </xf>
    <xf numFmtId="0" fontId="19" fillId="7" borderId="9" xfId="0" applyFont="1" applyFill="1" applyBorder="1" applyAlignment="1" applyProtection="1">
      <alignment vertical="top" wrapText="1"/>
      <protection hidden="1"/>
    </xf>
    <xf numFmtId="0" fontId="33" fillId="4" borderId="9" xfId="0" applyFont="1" applyFill="1" applyBorder="1" applyAlignment="1" applyProtection="1">
      <alignment vertical="top" wrapText="1"/>
      <protection hidden="1"/>
    </xf>
    <xf numFmtId="0" fontId="33" fillId="7" borderId="9" xfId="0" applyFont="1" applyFill="1" applyBorder="1" applyAlignment="1" applyProtection="1">
      <alignment vertical="top" wrapText="1"/>
      <protection hidden="1"/>
    </xf>
    <xf numFmtId="0" fontId="54" fillId="7" borderId="9" xfId="0" applyFont="1" applyFill="1" applyBorder="1" applyAlignment="1" applyProtection="1">
      <alignment vertical="top" wrapText="1"/>
      <protection hidden="1"/>
    </xf>
    <xf numFmtId="0" fontId="54" fillId="0" borderId="9" xfId="0" applyFont="1" applyFill="1" applyBorder="1" applyAlignment="1" applyProtection="1">
      <alignment vertical="top" wrapText="1"/>
      <protection hidden="1"/>
    </xf>
    <xf numFmtId="0" fontId="19" fillId="0" borderId="2" xfId="0" applyFont="1" applyFill="1" applyBorder="1" applyAlignment="1" applyProtection="1">
      <alignment vertical="top" wrapText="1"/>
      <protection hidden="1"/>
    </xf>
    <xf numFmtId="0" fontId="19" fillId="7" borderId="2" xfId="0" applyFont="1" applyFill="1" applyBorder="1" applyAlignment="1" applyProtection="1">
      <alignment vertical="top" wrapText="1"/>
      <protection hidden="1"/>
    </xf>
    <xf numFmtId="0" fontId="33" fillId="4" borderId="2" xfId="0" applyFont="1" applyFill="1" applyBorder="1" applyAlignment="1" applyProtection="1">
      <alignment vertical="top" wrapText="1"/>
      <protection hidden="1"/>
    </xf>
    <xf numFmtId="0" fontId="54" fillId="7" borderId="2" xfId="0" applyFont="1" applyFill="1" applyBorder="1" applyAlignment="1" applyProtection="1">
      <alignment vertical="top" wrapText="1"/>
      <protection hidden="1"/>
    </xf>
    <xf numFmtId="0" fontId="54" fillId="0" borderId="2" xfId="0" applyFont="1" applyFill="1" applyBorder="1" applyAlignment="1" applyProtection="1">
      <alignment vertical="top" wrapText="1"/>
      <protection hidden="1"/>
    </xf>
    <xf numFmtId="0" fontId="25" fillId="0" borderId="15" xfId="0" applyFont="1" applyFill="1" applyBorder="1" applyAlignment="1" applyProtection="1">
      <alignment horizontal="centerContinuous" vertical="top" wrapText="1"/>
      <protection hidden="1"/>
    </xf>
    <xf numFmtId="0" fontId="25" fillId="0" borderId="11" xfId="0" applyFont="1" applyFill="1" applyBorder="1" applyAlignment="1" applyProtection="1">
      <alignment horizontal="centerContinuous" vertical="top" wrapText="1"/>
      <protection hidden="1"/>
    </xf>
    <xf numFmtId="0" fontId="25" fillId="0" borderId="16" xfId="0" applyFont="1" applyFill="1" applyBorder="1" applyAlignment="1" applyProtection="1">
      <alignment horizontal="centerContinuous" vertical="top" wrapText="1"/>
      <protection hidden="1"/>
    </xf>
    <xf numFmtId="49" fontId="41" fillId="2" borderId="1" xfId="0" applyNumberFormat="1" applyFont="1" applyFill="1" applyBorder="1" applyAlignment="1" applyProtection="1">
      <alignment horizontal="center" vertical="center" wrapText="1"/>
      <protection hidden="1"/>
    </xf>
    <xf numFmtId="0" fontId="59" fillId="0" borderId="12" xfId="0" applyFont="1" applyBorder="1" applyAlignment="1" applyProtection="1">
      <alignment horizontal="center" vertical="center" wrapText="1"/>
      <protection hidden="1"/>
    </xf>
    <xf numFmtId="0" fontId="60" fillId="0" borderId="3" xfId="0" applyFont="1" applyBorder="1" applyAlignment="1" applyProtection="1">
      <alignment horizontal="center" vertical="center" wrapText="1"/>
      <protection hidden="1"/>
    </xf>
    <xf numFmtId="0" fontId="62" fillId="0" borderId="1" xfId="0" applyFont="1" applyBorder="1" applyAlignment="1" applyProtection="1">
      <alignment horizontal="center" vertical="center"/>
      <protection hidden="1"/>
    </xf>
    <xf numFmtId="0" fontId="62" fillId="4" borderId="0" xfId="0" applyFont="1" applyFill="1" applyBorder="1" applyAlignment="1" applyProtection="1">
      <alignment horizontal="center" vertical="center" wrapText="1"/>
      <protection hidden="1"/>
    </xf>
    <xf numFmtId="0" fontId="63" fillId="0" borderId="2" xfId="0" applyFont="1" applyFill="1" applyBorder="1" applyAlignment="1" applyProtection="1">
      <alignment vertical="top"/>
      <protection hidden="1"/>
    </xf>
    <xf numFmtId="0" fontId="46" fillId="2" borderId="1" xfId="0" applyFont="1" applyFill="1" applyBorder="1" applyAlignment="1" applyProtection="1">
      <alignment horizontal="left" vertical="top" wrapText="1"/>
      <protection hidden="1"/>
    </xf>
    <xf numFmtId="0" fontId="64" fillId="2" borderId="1" xfId="0" applyFont="1" applyFill="1" applyBorder="1" applyAlignment="1" applyProtection="1">
      <alignment horizontal="left" vertical="top" wrapText="1"/>
      <protection hidden="1"/>
    </xf>
    <xf numFmtId="0" fontId="64" fillId="2" borderId="5" xfId="0" applyFont="1" applyFill="1" applyBorder="1" applyAlignment="1" applyProtection="1">
      <alignment horizontal="centerContinuous" vertical="top" wrapText="1"/>
      <protection hidden="1"/>
    </xf>
    <xf numFmtId="0" fontId="64" fillId="2" borderId="6" xfId="0" applyFont="1" applyFill="1" applyBorder="1" applyAlignment="1" applyProtection="1">
      <alignment horizontal="centerContinuous" vertical="top" wrapText="1"/>
      <protection hidden="1"/>
    </xf>
    <xf numFmtId="0" fontId="64" fillId="2" borderId="7" xfId="0" applyFont="1" applyFill="1" applyBorder="1" applyAlignment="1" applyProtection="1">
      <alignment horizontal="centerContinuous" vertical="top" wrapText="1"/>
      <protection hidden="1"/>
    </xf>
    <xf numFmtId="0" fontId="64" fillId="2" borderId="2" xfId="0" applyFont="1" applyFill="1" applyBorder="1" applyAlignment="1" applyProtection="1">
      <alignment horizontal="left" vertical="top" wrapText="1"/>
      <protection hidden="1"/>
    </xf>
    <xf numFmtId="0" fontId="64" fillId="0" borderId="0" xfId="0" applyFont="1" applyBorder="1" applyAlignment="1" applyProtection="1">
      <alignment horizontal="left" vertical="top" wrapText="1"/>
      <protection hidden="1"/>
    </xf>
    <xf numFmtId="0" fontId="66" fillId="2" borderId="1" xfId="0" applyFont="1" applyFill="1" applyBorder="1" applyAlignment="1" applyProtection="1">
      <alignment horizontal="left" vertical="top" wrapText="1"/>
      <protection hidden="1"/>
    </xf>
    <xf numFmtId="0" fontId="34" fillId="2" borderId="1" xfId="0" applyFont="1" applyFill="1" applyBorder="1" applyAlignment="1" applyProtection="1">
      <alignment horizontal="left" vertical="top" wrapText="1"/>
      <protection hidden="1"/>
    </xf>
    <xf numFmtId="0" fontId="64" fillId="12" borderId="1" xfId="0" applyFont="1" applyFill="1" applyBorder="1" applyAlignment="1" applyProtection="1">
      <alignment horizontal="left" vertical="top" wrapText="1"/>
      <protection hidden="1"/>
    </xf>
    <xf numFmtId="0" fontId="64" fillId="2" borderId="5" xfId="0" applyFont="1" applyFill="1" applyBorder="1" applyAlignment="1" applyProtection="1">
      <alignment vertical="top"/>
      <protection hidden="1"/>
    </xf>
    <xf numFmtId="0" fontId="64" fillId="2" borderId="6" xfId="0" applyFont="1" applyFill="1" applyBorder="1" applyAlignment="1" applyProtection="1">
      <alignment vertical="top" wrapText="1"/>
      <protection hidden="1"/>
    </xf>
    <xf numFmtId="0" fontId="64" fillId="2" borderId="7" xfId="0" applyFont="1" applyFill="1" applyBorder="1" applyAlignment="1" applyProtection="1">
      <alignment vertical="top" wrapText="1"/>
      <protection hidden="1"/>
    </xf>
    <xf numFmtId="49" fontId="64" fillId="2" borderId="1" xfId="0" applyNumberFormat="1" applyFont="1" applyFill="1" applyBorder="1" applyAlignment="1" applyProtection="1">
      <alignment horizontal="left" vertical="top" wrapText="1"/>
      <protection hidden="1"/>
    </xf>
    <xf numFmtId="0" fontId="64" fillId="0" borderId="0" xfId="0" applyFont="1" applyAlignment="1" applyProtection="1">
      <alignment horizontal="left" vertical="top" wrapText="1"/>
      <protection hidden="1"/>
    </xf>
    <xf numFmtId="0" fontId="59" fillId="0" borderId="0" xfId="0" applyFont="1" applyAlignment="1" applyProtection="1">
      <alignment horizontal="center" vertical="center" wrapText="1"/>
      <protection hidden="1"/>
    </xf>
    <xf numFmtId="0" fontId="41" fillId="0" borderId="0" xfId="0" applyFont="1" applyAlignment="1" applyProtection="1">
      <alignment horizontal="centerContinuous" vertical="center" wrapText="1"/>
      <protection hidden="1"/>
    </xf>
    <xf numFmtId="0" fontId="31" fillId="0" borderId="0" xfId="0" applyFont="1" applyBorder="1" applyAlignment="1">
      <alignment horizontal="center" vertical="center" wrapText="1"/>
    </xf>
    <xf numFmtId="0" fontId="10" fillId="13" borderId="1" xfId="0" applyFont="1" applyFill="1" applyBorder="1" applyAlignment="1" applyProtection="1">
      <alignment vertical="top"/>
      <protection hidden="1"/>
    </xf>
    <xf numFmtId="0" fontId="33" fillId="0" borderId="5" xfId="0" applyFont="1" applyFill="1" applyBorder="1" applyAlignment="1" applyProtection="1">
      <alignment vertical="top" wrapText="1"/>
      <protection hidden="1"/>
    </xf>
    <xf numFmtId="0" fontId="33" fillId="0" borderId="6" xfId="0" applyFont="1" applyFill="1" applyBorder="1" applyAlignment="1" applyProtection="1">
      <alignment vertical="top" wrapText="1"/>
      <protection hidden="1"/>
    </xf>
    <xf numFmtId="0" fontId="33" fillId="0" borderId="7" xfId="0" applyFont="1" applyFill="1" applyBorder="1" applyAlignment="1" applyProtection="1">
      <alignment vertical="top" wrapText="1"/>
      <protection hidden="1"/>
    </xf>
    <xf numFmtId="0" fontId="4" fillId="7" borderId="15" xfId="0" applyFont="1" applyFill="1" applyBorder="1" applyAlignment="1" applyProtection="1">
      <alignment vertical="top" wrapText="1"/>
      <protection hidden="1"/>
    </xf>
    <xf numFmtId="0" fontId="32" fillId="7" borderId="16" xfId="0" applyFont="1" applyFill="1" applyBorder="1" applyAlignment="1" applyProtection="1">
      <alignment vertical="top" wrapText="1"/>
      <protection hidden="1"/>
    </xf>
    <xf numFmtId="0" fontId="64" fillId="2" borderId="1" xfId="0" applyFont="1" applyFill="1" applyBorder="1" applyAlignment="1" applyProtection="1">
      <alignment horizontal="left" vertical="top" wrapText="1"/>
      <protection hidden="1"/>
    </xf>
    <xf numFmtId="1" fontId="5" fillId="0" borderId="5" xfId="0" applyNumberFormat="1" applyFont="1" applyBorder="1" applyAlignment="1" applyProtection="1">
      <alignment vertical="top" wrapText="1"/>
      <protection hidden="1"/>
    </xf>
    <xf numFmtId="1" fontId="5" fillId="0" borderId="7" xfId="0" applyNumberFormat="1" applyFont="1" applyBorder="1" applyAlignment="1" applyProtection="1">
      <alignment vertical="top" wrapText="1"/>
      <protection hidden="1"/>
    </xf>
    <xf numFmtId="1" fontId="5" fillId="0" borderId="14" xfId="0" applyNumberFormat="1" applyFont="1" applyBorder="1" applyAlignment="1" applyProtection="1">
      <alignment vertical="top" wrapText="1"/>
      <protection hidden="1"/>
    </xf>
    <xf numFmtId="1" fontId="5" fillId="0" borderId="10" xfId="0" applyNumberFormat="1" applyFont="1" applyBorder="1" applyAlignment="1" applyProtection="1">
      <alignment vertical="top" wrapText="1"/>
      <protection hidden="1"/>
    </xf>
    <xf numFmtId="1" fontId="5" fillId="0" borderId="8" xfId="0" applyNumberFormat="1" applyFont="1" applyBorder="1" applyAlignment="1" applyProtection="1">
      <alignment vertical="top" wrapText="1"/>
      <protection hidden="1"/>
    </xf>
    <xf numFmtId="0" fontId="33" fillId="7" borderId="5" xfId="0" applyFont="1" applyFill="1" applyBorder="1" applyAlignment="1" applyProtection="1">
      <alignment vertical="top" wrapText="1"/>
      <protection hidden="1"/>
    </xf>
    <xf numFmtId="0" fontId="33" fillId="7" borderId="6" xfId="0" applyFont="1" applyFill="1" applyBorder="1" applyAlignment="1" applyProtection="1">
      <alignment vertical="top" wrapText="1"/>
      <protection hidden="1"/>
    </xf>
    <xf numFmtId="0" fontId="33" fillId="7" borderId="7" xfId="0" applyFont="1" applyFill="1" applyBorder="1" applyAlignment="1" applyProtection="1">
      <alignment vertical="top" wrapText="1"/>
      <protection hidden="1"/>
    </xf>
    <xf numFmtId="1" fontId="4" fillId="7" borderId="5" xfId="0" applyNumberFormat="1" applyFont="1" applyFill="1" applyBorder="1" applyAlignment="1" applyProtection="1">
      <alignment vertical="top" wrapText="1"/>
      <protection hidden="1"/>
    </xf>
    <xf numFmtId="1" fontId="4" fillId="7" borderId="7" xfId="0" applyNumberFormat="1" applyFont="1" applyFill="1" applyBorder="1" applyAlignment="1" applyProtection="1">
      <alignment vertical="top" wrapText="1"/>
      <protection hidden="1"/>
    </xf>
    <xf numFmtId="0" fontId="32" fillId="0" borderId="5" xfId="0" applyFont="1" applyFill="1" applyBorder="1" applyAlignment="1" applyProtection="1">
      <alignment vertical="top" wrapText="1"/>
      <protection hidden="1"/>
    </xf>
    <xf numFmtId="0" fontId="32" fillId="0" borderId="6" xfId="0" applyFont="1" applyFill="1" applyBorder="1" applyAlignment="1" applyProtection="1">
      <alignment vertical="top" wrapText="1"/>
      <protection hidden="1"/>
    </xf>
    <xf numFmtId="0" fontId="59" fillId="0" borderId="0" xfId="0" applyFont="1" applyBorder="1" applyAlignment="1" applyProtection="1">
      <alignment horizontal="center" vertical="center" wrapText="1"/>
      <protection hidden="1"/>
    </xf>
    <xf numFmtId="0" fontId="59" fillId="0" borderId="13" xfId="0" applyFont="1" applyBorder="1" applyAlignment="1" applyProtection="1">
      <alignment horizontal="center" vertical="center" wrapText="1"/>
      <protection hidden="1"/>
    </xf>
    <xf numFmtId="0" fontId="51" fillId="10" borderId="1" xfId="0" applyFont="1" applyFill="1" applyBorder="1" applyAlignment="1" applyProtection="1">
      <alignment horizontal="left" vertical="center"/>
      <protection hidden="1"/>
    </xf>
    <xf numFmtId="0" fontId="7" fillId="7" borderId="14" xfId="0" applyFont="1" applyFill="1" applyBorder="1" applyAlignment="1" applyProtection="1">
      <alignment vertical="top" wrapText="1"/>
      <protection hidden="1"/>
    </xf>
    <xf numFmtId="0" fontId="7" fillId="7" borderId="10" xfId="0" applyFont="1" applyFill="1" applyBorder="1" applyAlignment="1" applyProtection="1">
      <alignment vertical="top" wrapText="1"/>
      <protection hidden="1"/>
    </xf>
    <xf numFmtId="0" fontId="7" fillId="7" borderId="8" xfId="0" applyFont="1" applyFill="1" applyBorder="1" applyAlignment="1" applyProtection="1">
      <alignment vertical="top" wrapText="1"/>
      <protection hidden="1"/>
    </xf>
    <xf numFmtId="0" fontId="7" fillId="7" borderId="5" xfId="0" applyFont="1" applyFill="1" applyBorder="1" applyAlignment="1" applyProtection="1">
      <alignment vertical="top" wrapText="1"/>
      <protection hidden="1"/>
    </xf>
    <xf numFmtId="0" fontId="7" fillId="7" borderId="6" xfId="0" applyFont="1" applyFill="1" applyBorder="1" applyAlignment="1" applyProtection="1">
      <alignment vertical="top" wrapText="1"/>
      <protection hidden="1"/>
    </xf>
    <xf numFmtId="0" fontId="7" fillId="7" borderId="7" xfId="0" applyFont="1" applyFill="1" applyBorder="1" applyAlignment="1" applyProtection="1">
      <alignment vertical="top" wrapText="1"/>
      <protection hidden="1"/>
    </xf>
    <xf numFmtId="1" fontId="4" fillId="0" borderId="1" xfId="0" applyNumberFormat="1" applyFont="1" applyFill="1" applyBorder="1" applyAlignment="1" applyProtection="1">
      <alignment vertical="top" wrapText="1"/>
      <protection hidden="1"/>
    </xf>
    <xf numFmtId="1" fontId="4" fillId="0" borderId="5" xfId="0" applyNumberFormat="1" applyFont="1" applyFill="1" applyBorder="1" applyAlignment="1" applyProtection="1">
      <alignment vertical="top" wrapText="1"/>
      <protection hidden="1"/>
    </xf>
    <xf numFmtId="1" fontId="4" fillId="0" borderId="7" xfId="0" applyNumberFormat="1" applyFont="1" applyFill="1" applyBorder="1" applyAlignment="1" applyProtection="1">
      <alignment vertical="top" wrapText="1"/>
      <protection hidden="1"/>
    </xf>
    <xf numFmtId="0" fontId="32" fillId="0" borderId="7" xfId="0" applyFont="1" applyFill="1" applyBorder="1" applyAlignment="1" applyProtection="1">
      <alignment vertical="top" wrapText="1"/>
      <protection hidden="1"/>
    </xf>
    <xf numFmtId="0" fontId="4" fillId="0" borderId="15" xfId="0" applyFont="1" applyFill="1" applyBorder="1" applyAlignment="1" applyProtection="1">
      <alignment vertical="top" wrapText="1"/>
      <protection hidden="1"/>
    </xf>
    <xf numFmtId="0" fontId="32" fillId="0" borderId="16" xfId="0" applyFont="1" applyFill="1" applyBorder="1" applyAlignment="1" applyProtection="1">
      <alignment vertical="top" wrapText="1"/>
      <protection hidden="1"/>
    </xf>
    <xf numFmtId="0" fontId="37" fillId="0" borderId="0" xfId="0" applyFont="1" applyBorder="1" applyAlignment="1" applyProtection="1">
      <alignment horizontal="center" vertical="center" wrapText="1"/>
      <protection hidden="1"/>
    </xf>
    <xf numFmtId="0" fontId="34" fillId="2" borderId="1" xfId="0" applyFont="1" applyFill="1" applyBorder="1" applyAlignment="1" applyProtection="1">
      <alignment horizontal="left" vertical="top" wrapText="1"/>
      <protection hidden="1"/>
    </xf>
    <xf numFmtId="0" fontId="30"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top" wrapText="1"/>
      <protection hidden="1"/>
    </xf>
    <xf numFmtId="0" fontId="41" fillId="12" borderId="1" xfId="0" applyFont="1" applyFill="1" applyBorder="1" applyAlignment="1" applyProtection="1">
      <alignment horizontal="left" vertical="top" wrapText="1"/>
      <protection hidden="1"/>
    </xf>
    <xf numFmtId="0" fontId="29" fillId="0" borderId="0" xfId="0" applyFont="1" applyBorder="1" applyAlignment="1" applyProtection="1">
      <alignment horizontal="center" vertical="center" wrapText="1"/>
      <protection hidden="1"/>
    </xf>
    <xf numFmtId="0" fontId="64" fillId="12" borderId="1" xfId="0" applyFont="1" applyFill="1" applyBorder="1" applyAlignment="1" applyProtection="1">
      <alignment horizontal="left" vertical="top" wrapText="1"/>
      <protection hidden="1"/>
    </xf>
    <xf numFmtId="0" fontId="39" fillId="12" borderId="5" xfId="0" applyFont="1" applyFill="1" applyBorder="1" applyAlignment="1" applyProtection="1">
      <alignment horizontal="left" vertical="top" wrapText="1"/>
      <protection hidden="1"/>
    </xf>
    <xf numFmtId="0" fontId="39" fillId="12" borderId="7" xfId="0" applyFont="1" applyFill="1" applyBorder="1" applyAlignment="1" applyProtection="1">
      <alignment horizontal="left" vertical="top" wrapText="1"/>
      <protection hidden="1"/>
    </xf>
    <xf numFmtId="0" fontId="67" fillId="0" borderId="0" xfId="0" applyFont="1" applyAlignment="1" applyProtection="1">
      <alignment horizontal="center" vertical="center" wrapText="1"/>
      <protection hidden="1"/>
    </xf>
    <xf numFmtId="0" fontId="67" fillId="0" borderId="13" xfId="0" applyFont="1" applyBorder="1" applyAlignment="1" applyProtection="1">
      <alignment horizontal="center" vertical="center" wrapText="1"/>
      <protection hidden="1"/>
    </xf>
    <xf numFmtId="0" fontId="57" fillId="5" borderId="0" xfId="0" applyFont="1" applyFill="1" applyAlignment="1" applyProtection="1">
      <alignment horizontal="left" vertical="center"/>
      <protection hidden="1"/>
    </xf>
    <xf numFmtId="1" fontId="15" fillId="0" borderId="14" xfId="0" applyNumberFormat="1" applyFont="1" applyBorder="1" applyAlignment="1" applyProtection="1">
      <alignment horizontal="left" vertical="top" wrapText="1"/>
      <protection hidden="1"/>
    </xf>
    <xf numFmtId="1" fontId="15" fillId="0" borderId="10" xfId="0" applyNumberFormat="1" applyFont="1" applyBorder="1" applyAlignment="1" applyProtection="1">
      <alignment horizontal="left" vertical="top" wrapText="1"/>
      <protection hidden="1"/>
    </xf>
    <xf numFmtId="1" fontId="15" fillId="0" borderId="8" xfId="0" applyNumberFormat="1" applyFont="1" applyBorder="1" applyAlignment="1" applyProtection="1">
      <alignment horizontal="left" vertical="top" wrapText="1"/>
      <protection hidden="1"/>
    </xf>
    <xf numFmtId="0" fontId="64" fillId="2" borderId="5" xfId="0" applyFont="1" applyFill="1" applyBorder="1" applyAlignment="1" applyProtection="1">
      <alignment horizontal="left" vertical="top" wrapText="1"/>
      <protection hidden="1"/>
    </xf>
    <xf numFmtId="0" fontId="64" fillId="2" borderId="7" xfId="0" applyFont="1" applyFill="1" applyBorder="1" applyAlignment="1" applyProtection="1">
      <alignment horizontal="left" vertical="top" wrapText="1"/>
      <protection hidden="1"/>
    </xf>
    <xf numFmtId="1" fontId="15" fillId="0" borderId="5" xfId="0" applyNumberFormat="1" applyFont="1" applyBorder="1" applyAlignment="1" applyProtection="1">
      <alignment horizontal="left" vertical="top" wrapText="1"/>
      <protection hidden="1"/>
    </xf>
    <xf numFmtId="1" fontId="15" fillId="0" borderId="7" xfId="0" applyNumberFormat="1" applyFont="1" applyBorder="1" applyAlignment="1" applyProtection="1">
      <alignment horizontal="left" vertical="top" wrapText="1"/>
      <protection hidden="1"/>
    </xf>
    <xf numFmtId="1" fontId="15" fillId="0" borderId="1" xfId="0" applyNumberFormat="1" applyFont="1" applyFill="1" applyBorder="1" applyAlignment="1" applyProtection="1">
      <alignment horizontal="left" vertical="top" wrapText="1"/>
      <protection hidden="1"/>
    </xf>
    <xf numFmtId="0" fontId="46" fillId="0" borderId="1" xfId="0" applyFont="1" applyFill="1" applyBorder="1" applyAlignment="1" applyProtection="1">
      <alignment horizontal="left" vertical="top" wrapText="1"/>
      <protection hidden="1"/>
    </xf>
    <xf numFmtId="0" fontId="43" fillId="4" borderId="15" xfId="0" applyFont="1" applyFill="1" applyBorder="1" applyAlignment="1" applyProtection="1">
      <alignment horizontal="left" vertical="top" wrapText="1"/>
      <protection hidden="1"/>
    </xf>
    <xf numFmtId="0" fontId="43" fillId="4" borderId="16" xfId="0" applyFont="1" applyFill="1" applyBorder="1" applyAlignment="1" applyProtection="1">
      <alignment horizontal="left" vertical="top" wrapText="1"/>
      <protection hidden="1"/>
    </xf>
    <xf numFmtId="0" fontId="43" fillId="4" borderId="14" xfId="0" applyFont="1" applyFill="1" applyBorder="1" applyAlignment="1" applyProtection="1">
      <alignment horizontal="left" vertical="top" wrapText="1"/>
      <protection hidden="1"/>
    </xf>
    <xf numFmtId="0" fontId="43" fillId="4" borderId="8" xfId="0" applyFont="1" applyFill="1" applyBorder="1" applyAlignment="1" applyProtection="1">
      <alignment horizontal="left" vertical="top" wrapText="1"/>
      <protection hidden="1"/>
    </xf>
    <xf numFmtId="0" fontId="12" fillId="6" borderId="5" xfId="0" applyFont="1" applyFill="1" applyBorder="1" applyAlignment="1" applyProtection="1">
      <alignment horizontal="left" vertical="top"/>
      <protection hidden="1"/>
    </xf>
    <xf numFmtId="0" fontId="12" fillId="6" borderId="6" xfId="0" applyFont="1" applyFill="1" applyBorder="1" applyAlignment="1" applyProtection="1">
      <alignment horizontal="left" vertical="top"/>
      <protection hidden="1"/>
    </xf>
    <xf numFmtId="0" fontId="12" fillId="6" borderId="7" xfId="0" applyFont="1" applyFill="1" applyBorder="1" applyAlignment="1" applyProtection="1">
      <alignment horizontal="left" vertical="top"/>
      <protection hidden="1"/>
    </xf>
    <xf numFmtId="0" fontId="13" fillId="0" borderId="5" xfId="0" applyFont="1" applyFill="1" applyBorder="1" applyAlignment="1" applyProtection="1">
      <alignment horizontal="left" vertical="top" wrapText="1"/>
      <protection hidden="1"/>
    </xf>
    <xf numFmtId="0" fontId="13" fillId="0" borderId="6" xfId="0" applyFont="1" applyFill="1" applyBorder="1" applyAlignment="1" applyProtection="1">
      <alignment horizontal="left" vertical="top" wrapText="1"/>
      <protection hidden="1"/>
    </xf>
    <xf numFmtId="0" fontId="13" fillId="0" borderId="7" xfId="0" applyFont="1" applyFill="1" applyBorder="1" applyAlignment="1" applyProtection="1">
      <alignment horizontal="left" vertical="top" wrapText="1"/>
      <protection hidden="1"/>
    </xf>
    <xf numFmtId="1" fontId="12" fillId="10" borderId="5" xfId="0" applyNumberFormat="1" applyFont="1" applyFill="1" applyBorder="1" applyAlignment="1" applyProtection="1">
      <alignment horizontal="left" vertical="top" wrapText="1"/>
      <protection hidden="1"/>
    </xf>
    <xf numFmtId="1" fontId="12" fillId="10" borderId="6" xfId="0" applyNumberFormat="1" applyFont="1" applyFill="1" applyBorder="1" applyAlignment="1" applyProtection="1">
      <alignment horizontal="left" vertical="top" wrapText="1"/>
      <protection hidden="1"/>
    </xf>
    <xf numFmtId="1" fontId="12" fillId="10" borderId="7" xfId="0" applyNumberFormat="1" applyFont="1" applyFill="1" applyBorder="1" applyAlignment="1" applyProtection="1">
      <alignment horizontal="left" vertical="top" wrapText="1"/>
      <protection hidden="1"/>
    </xf>
    <xf numFmtId="1" fontId="4" fillId="0" borderId="5" xfId="0" applyNumberFormat="1" applyFont="1" applyBorder="1" applyAlignment="1" applyProtection="1">
      <alignment vertical="top" wrapText="1"/>
      <protection hidden="1"/>
    </xf>
    <xf numFmtId="1" fontId="4" fillId="0" borderId="7" xfId="0" applyNumberFormat="1" applyFont="1" applyBorder="1" applyAlignment="1" applyProtection="1">
      <alignment vertical="top" wrapText="1"/>
      <protection hidden="1"/>
    </xf>
    <xf numFmtId="1" fontId="4" fillId="0" borderId="1" xfId="0" applyNumberFormat="1" applyFont="1" applyBorder="1" applyAlignment="1" applyProtection="1">
      <alignment vertical="top" wrapText="1"/>
      <protection hidden="1"/>
    </xf>
    <xf numFmtId="0" fontId="21" fillId="7" borderId="16" xfId="0" applyFont="1" applyFill="1" applyBorder="1" applyAlignment="1" applyProtection="1">
      <alignment horizontal="left" vertical="top" wrapText="1"/>
      <protection hidden="1"/>
    </xf>
    <xf numFmtId="0" fontId="21" fillId="7" borderId="17" xfId="0" applyFont="1" applyFill="1" applyBorder="1" applyAlignment="1" applyProtection="1">
      <alignment horizontal="left" vertical="top" wrapText="1"/>
      <protection hidden="1"/>
    </xf>
    <xf numFmtId="0" fontId="13" fillId="0" borderId="15" xfId="0" applyFont="1" applyBorder="1" applyAlignment="1" applyProtection="1">
      <alignment horizontal="left" vertical="top" wrapText="1"/>
      <protection hidden="1"/>
    </xf>
    <xf numFmtId="0" fontId="13" fillId="0" borderId="11" xfId="0" applyFont="1" applyBorder="1" applyAlignment="1" applyProtection="1">
      <alignment horizontal="left" vertical="top" wrapText="1"/>
      <protection hidden="1"/>
    </xf>
    <xf numFmtId="0" fontId="13" fillId="0" borderId="14" xfId="0" applyFont="1" applyBorder="1" applyAlignment="1" applyProtection="1">
      <alignment horizontal="left" vertical="top" wrapText="1"/>
      <protection hidden="1"/>
    </xf>
    <xf numFmtId="0" fontId="13" fillId="0" borderId="10" xfId="0" applyFont="1" applyBorder="1" applyAlignment="1" applyProtection="1">
      <alignment horizontal="left" vertical="top" wrapText="1"/>
      <protection hidden="1"/>
    </xf>
    <xf numFmtId="0" fontId="11" fillId="6" borderId="5" xfId="0" applyFont="1" applyFill="1" applyBorder="1" applyAlignment="1" applyProtection="1">
      <alignment horizontal="left" vertical="top" wrapText="1"/>
      <protection hidden="1"/>
    </xf>
    <xf numFmtId="0" fontId="11" fillId="6" borderId="6" xfId="0" applyFont="1" applyFill="1" applyBorder="1" applyAlignment="1" applyProtection="1">
      <alignment horizontal="left" vertical="top" wrapText="1"/>
      <protection hidden="1"/>
    </xf>
    <xf numFmtId="0" fontId="11" fillId="6" borderId="11" xfId="0" applyFont="1" applyFill="1" applyBorder="1" applyAlignment="1" applyProtection="1">
      <alignment horizontal="left" vertical="top" wrapText="1"/>
      <protection hidden="1"/>
    </xf>
    <xf numFmtId="0" fontId="59" fillId="0" borderId="0" xfId="0" applyFont="1" applyAlignment="1" applyProtection="1">
      <alignment horizontal="right" vertical="center" wrapText="1"/>
      <protection hidden="1"/>
    </xf>
    <xf numFmtId="1" fontId="12" fillId="10" borderId="1" xfId="0" applyNumberFormat="1" applyFont="1" applyFill="1" applyBorder="1" applyAlignment="1" applyProtection="1">
      <alignment horizontal="left" vertical="top" wrapText="1"/>
      <protection hidden="1"/>
    </xf>
  </cellXfs>
  <cellStyles count="3">
    <cellStyle name="Normalny" xfId="0" builtinId="0"/>
    <cellStyle name="Normalny 2" xfId="1" xr:uid="{00000000-0005-0000-0000-000001000000}"/>
    <cellStyle name="Normalny 3" xfId="2" xr:uid="{00000000-0005-0000-0000-000002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444"/>
  <sheetViews>
    <sheetView tabSelected="1" zoomScale="80" zoomScaleNormal="80" workbookViewId="0">
      <selection activeCell="C18" sqref="C18"/>
    </sheetView>
  </sheetViews>
  <sheetFormatPr defaultRowHeight="15" x14ac:dyDescent="0.25"/>
  <cols>
    <col min="1" max="1" width="6.5703125" style="6" customWidth="1"/>
    <col min="2" max="2" width="25.42578125" style="6" customWidth="1"/>
    <col min="3" max="3" width="28.5703125" style="6" customWidth="1"/>
    <col min="4" max="4" width="30.85546875" style="98" customWidth="1"/>
    <col min="5" max="5" width="47.28515625" style="6" customWidth="1"/>
    <col min="6" max="6" width="37.28515625" style="6" customWidth="1"/>
    <col min="7" max="7" width="35.42578125" style="6" customWidth="1"/>
    <col min="8" max="8" width="42.42578125" style="6" customWidth="1"/>
    <col min="9" max="9" width="33.5703125" style="6" customWidth="1"/>
    <col min="10" max="10" width="24.5703125" style="6" customWidth="1"/>
    <col min="11" max="11" width="27.7109375" style="6" customWidth="1"/>
    <col min="12" max="12" width="23.7109375" style="6" customWidth="1"/>
    <col min="13" max="13" width="27.28515625" style="6" customWidth="1"/>
    <col min="14" max="14" width="25.140625" style="6" customWidth="1"/>
    <col min="15" max="15" width="19.140625" style="6" customWidth="1"/>
    <col min="16" max="16" width="14.28515625" style="6" customWidth="1"/>
    <col min="17" max="17" width="23.28515625" style="6" customWidth="1"/>
    <col min="18" max="18" width="22.7109375" style="6" customWidth="1"/>
    <col min="19" max="19" width="37.85546875" style="6" customWidth="1"/>
    <col min="20" max="20" width="28.7109375" style="6" customWidth="1"/>
    <col min="21" max="21" width="23" style="6" customWidth="1"/>
    <col min="22" max="22" width="20" style="6" customWidth="1"/>
    <col min="23" max="23" width="23" style="6" customWidth="1"/>
    <col min="24" max="24" width="23.42578125" style="6" customWidth="1"/>
    <col min="25" max="25" width="23.140625" style="6" customWidth="1"/>
    <col min="26" max="27" width="22.5703125" style="6" customWidth="1"/>
    <col min="28" max="28" width="25.42578125" style="6" customWidth="1"/>
    <col min="29" max="29" width="22.42578125" style="99" customWidth="1"/>
    <col min="30" max="30" width="21.7109375" style="6" customWidth="1"/>
    <col min="31" max="33" width="20.140625" style="6" customWidth="1"/>
    <col min="34" max="34" width="20.140625" style="100" customWidth="1"/>
    <col min="35" max="35" width="20.140625" style="6" customWidth="1"/>
    <col min="36" max="36" width="23.42578125" style="6" customWidth="1"/>
    <col min="37" max="37" width="31.85546875" style="6" customWidth="1"/>
    <col min="38" max="40" width="24.28515625" style="6" customWidth="1"/>
    <col min="41" max="41" width="22.85546875" style="6" customWidth="1"/>
    <col min="42" max="42" width="22.42578125" style="6" customWidth="1"/>
    <col min="43" max="45" width="20.140625" style="6" customWidth="1"/>
    <col min="46" max="46" width="59.28515625" style="6" customWidth="1"/>
    <col min="47" max="47" width="35.28515625" style="6" customWidth="1"/>
    <col min="48" max="48" width="75.42578125" style="6" customWidth="1"/>
    <col min="49" max="49" width="46.140625" style="6" customWidth="1"/>
    <col min="50" max="50" width="35.28515625" style="6" customWidth="1"/>
    <col min="51" max="57" width="23" style="6" customWidth="1"/>
    <col min="58" max="58" width="32.140625" style="6" customWidth="1"/>
    <col min="59" max="66" width="28.140625" style="6" customWidth="1"/>
    <col min="67" max="67" width="23.42578125" style="6" customWidth="1"/>
    <col min="68" max="68" width="22.42578125" style="6" customWidth="1"/>
    <col min="69" max="69" width="18.85546875" style="6" customWidth="1"/>
    <col min="70" max="70" width="19.5703125" style="6" customWidth="1"/>
    <col min="71" max="71" width="19" style="6" customWidth="1"/>
    <col min="72" max="72" width="23.7109375" style="6" customWidth="1"/>
    <col min="73" max="73" width="20.140625" style="6" customWidth="1"/>
    <col min="74" max="74" width="21.85546875" style="6" customWidth="1"/>
    <col min="75" max="75" width="20.42578125" style="6" customWidth="1"/>
    <col min="76" max="76" width="18" style="6" customWidth="1"/>
    <col min="77" max="77" width="17.28515625" style="6" customWidth="1"/>
    <col min="78" max="78" width="17" style="6" customWidth="1"/>
    <col min="79" max="79" width="16.7109375" style="6" customWidth="1"/>
    <col min="80" max="81" width="17.42578125" style="6" customWidth="1"/>
    <col min="82" max="82" width="23" style="6" customWidth="1"/>
    <col min="83" max="83" width="22.5703125" style="6" customWidth="1"/>
    <col min="84" max="90" width="22.42578125" style="6" customWidth="1"/>
    <col min="91" max="93" width="17.42578125" style="6" customWidth="1"/>
    <col min="94" max="95" width="17.7109375" style="6" customWidth="1"/>
    <col min="96" max="96" width="20.5703125" style="6" customWidth="1"/>
    <col min="97" max="97" width="21.140625" style="6" customWidth="1"/>
    <col min="98" max="102" width="17.7109375" style="6" customWidth="1"/>
    <col min="103" max="103" width="29" style="6" customWidth="1"/>
    <col min="104" max="104" width="17.7109375" style="6" customWidth="1"/>
    <col min="105" max="105" width="24.42578125" style="6" customWidth="1"/>
    <col min="106" max="106" width="21.5703125" style="6" customWidth="1"/>
    <col min="107" max="107" width="32.85546875" style="6" customWidth="1"/>
    <col min="108" max="108" width="17.7109375" style="6" customWidth="1"/>
    <col min="109" max="109" width="24.5703125" style="6" customWidth="1"/>
    <col min="110" max="112" width="17.7109375" style="6" customWidth="1"/>
    <col min="113" max="113" width="20" style="6" customWidth="1"/>
    <col min="114" max="114" width="15.42578125" style="103" customWidth="1"/>
    <col min="115" max="115" width="17.7109375" style="105" customWidth="1"/>
    <col min="116" max="116" width="20.7109375" style="107" bestFit="1" customWidth="1"/>
    <col min="117" max="117" width="20.5703125" style="107" bestFit="1" customWidth="1"/>
    <col min="118" max="118" width="18.28515625" style="103" customWidth="1"/>
    <col min="119" max="119" width="25.42578125" style="105" customWidth="1"/>
    <col min="120" max="120" width="31.42578125" style="107" customWidth="1"/>
    <col min="121" max="121" width="28.7109375" style="107" customWidth="1"/>
    <col min="122" max="122" width="19.7109375" style="103" customWidth="1"/>
    <col min="123" max="123" width="20" style="105" customWidth="1"/>
    <col min="124" max="124" width="31.85546875" style="107" customWidth="1"/>
    <col min="125" max="125" width="30.85546875" style="107" customWidth="1"/>
    <col min="126" max="126" width="21.140625" style="103" customWidth="1"/>
    <col min="127" max="127" width="18.42578125" style="105" customWidth="1"/>
    <col min="128" max="128" width="31.5703125" style="105" customWidth="1"/>
    <col min="129" max="129" width="30.7109375" style="105" customWidth="1"/>
    <col min="130" max="130" width="33.7109375" style="64" customWidth="1"/>
    <col min="131" max="131" width="32.5703125" style="35" customWidth="1"/>
    <col min="132" max="132" width="30" style="35" customWidth="1"/>
    <col min="133" max="133" width="114" style="6" customWidth="1"/>
    <col min="134" max="134" width="38.28515625" style="6" customWidth="1"/>
    <col min="135" max="139" width="19.5703125" style="6" customWidth="1"/>
    <col min="140" max="140" width="26.85546875" style="6" customWidth="1"/>
    <col min="141" max="141" width="16.85546875" style="6" customWidth="1"/>
    <col min="142" max="16384" width="9.140625" style="6"/>
  </cols>
  <sheetData>
    <row r="1" spans="1:141" s="179" customFormat="1" ht="39" customHeight="1" thickBot="1" x14ac:dyDescent="0.25">
      <c r="A1" s="556" t="s">
        <v>7955</v>
      </c>
      <c r="B1" s="556"/>
      <c r="C1" s="556"/>
      <c r="D1" s="556"/>
      <c r="E1" s="556"/>
      <c r="F1" s="286"/>
      <c r="G1" s="62"/>
      <c r="H1" s="288"/>
      <c r="J1" s="288"/>
      <c r="L1" s="288"/>
      <c r="O1" s="558"/>
      <c r="P1" s="558"/>
      <c r="Q1" s="558"/>
    </row>
    <row r="2" spans="1:141" s="64" customFormat="1" ht="57" customHeight="1" thickBot="1" x14ac:dyDescent="0.3">
      <c r="A2" s="559" t="s">
        <v>7956</v>
      </c>
      <c r="B2" s="559"/>
      <c r="C2" s="559"/>
      <c r="D2" s="131" t="s">
        <v>8130</v>
      </c>
      <c r="E2" s="256" t="str">
        <f>IF(D2="tak",(IF(G2+I2+K2+M2&gt;1,"UWAGA!!! Sprawozdanie zawiera następujące błędy: ","")),"")</f>
        <v/>
      </c>
      <c r="F2" s="287" t="str">
        <f>IF(D2="tak","Brakująca liczba oczyszczalni ścieków które należy opisać w sprawozdaniu (pojawi się po uzupełnieniu arkusza 'Oczyszczalnie 2022 r.' w zakresie Id oczyszczalni):","")</f>
        <v/>
      </c>
      <c r="G2" s="125" t="str">
        <f>IF(D2="tak",' Oczyszczalnie 2022 r.'!E6,"")</f>
        <v/>
      </c>
      <c r="H2" s="289" t="str">
        <f>IF(D2="tak","Brakująca liczba końcowych punktów zrzutu które należy opisać w sprawozdaniu (pojawi się po uzupełnieniu arkusza 'KP 2022 r.' w zakresie Id aglomeracji do której odprowadzane są ścieki):","")</f>
        <v/>
      </c>
      <c r="I2" s="125" t="str">
        <f>IF(D2="TAK",'KP 2022 r.'!B6,"")</f>
        <v/>
      </c>
      <c r="J2" s="289" t="str">
        <f>IF(D2="tak","Liczba błędnie uzupełnionych pól w całym sprawozdaniu:","")</f>
        <v/>
      </c>
      <c r="K2" s="125" t="str">
        <f>IF(D2="Tak",EK2+' Oczyszczalnie 2022 r.'!CO2,"")</f>
        <v/>
      </c>
      <c r="L2" s="289" t="str">
        <f>IF(D2="tak","Wymagane wypełnienie pustych pól w całym sprawozdaniu w liczbie co najmniej:","")</f>
        <v/>
      </c>
      <c r="M2" s="502" t="str">
        <f>IF(D2="TAK",EI2+' Oczyszczalnie 2022 r.'!CM2+'KP 2022 r.'!I2,"")</f>
        <v/>
      </c>
      <c r="N2" s="126"/>
      <c r="O2" s="126"/>
      <c r="P2" s="126"/>
      <c r="Q2" s="126"/>
      <c r="R2" s="126"/>
      <c r="S2" s="126"/>
      <c r="T2" s="126"/>
      <c r="U2" s="126"/>
      <c r="V2" s="126"/>
      <c r="W2" s="126"/>
      <c r="X2" s="126"/>
      <c r="AC2" s="127"/>
      <c r="AH2" s="128"/>
      <c r="DH2" s="129"/>
      <c r="DI2" s="130"/>
      <c r="EC2" s="132"/>
      <c r="ED2" s="130"/>
      <c r="EE2" s="130"/>
      <c r="EF2" s="130"/>
      <c r="EG2" s="541" t="s">
        <v>7952</v>
      </c>
      <c r="EH2" s="542"/>
      <c r="EI2" s="500">
        <f>SUM(BH5:EK5)</f>
        <v>0</v>
      </c>
      <c r="EJ2" s="499" t="s">
        <v>7953</v>
      </c>
      <c r="EK2" s="500">
        <f>SUM(BH4:EK4)</f>
        <v>0</v>
      </c>
    </row>
    <row r="3" spans="1:141" s="510" customFormat="1" ht="154.5" customHeight="1" x14ac:dyDescent="0.25">
      <c r="A3" s="562" t="s">
        <v>7126</v>
      </c>
      <c r="B3" s="562"/>
      <c r="C3" s="505" t="s">
        <v>8098</v>
      </c>
      <c r="D3" s="505" t="s">
        <v>8099</v>
      </c>
      <c r="E3" s="504" t="s">
        <v>8087</v>
      </c>
      <c r="F3" s="505" t="s">
        <v>8115</v>
      </c>
      <c r="G3" s="505" t="s">
        <v>8100</v>
      </c>
      <c r="H3" s="505" t="s">
        <v>8116</v>
      </c>
      <c r="I3" s="505" t="s">
        <v>8101</v>
      </c>
      <c r="J3" s="505" t="s">
        <v>8101</v>
      </c>
      <c r="K3" s="505" t="s">
        <v>8101</v>
      </c>
      <c r="L3" s="505" t="s">
        <v>8101</v>
      </c>
      <c r="M3" s="505" t="s">
        <v>8101</v>
      </c>
      <c r="N3" s="505" t="s">
        <v>8101</v>
      </c>
      <c r="O3" s="505" t="s">
        <v>8102</v>
      </c>
      <c r="P3" s="505" t="s">
        <v>7954</v>
      </c>
      <c r="Q3" s="505" t="s">
        <v>8103</v>
      </c>
      <c r="R3" s="505" t="s">
        <v>8104</v>
      </c>
      <c r="S3" s="505" t="s">
        <v>3605</v>
      </c>
      <c r="T3" s="505" t="s">
        <v>8069</v>
      </c>
      <c r="U3" s="505" t="s">
        <v>8105</v>
      </c>
      <c r="V3" s="505" t="s">
        <v>8106</v>
      </c>
      <c r="W3" s="505" t="s">
        <v>7957</v>
      </c>
      <c r="X3" s="528" t="s">
        <v>8070</v>
      </c>
      <c r="Y3" s="528"/>
      <c r="Z3" s="528"/>
      <c r="AA3" s="528"/>
      <c r="AB3" s="528"/>
      <c r="AC3" s="505" t="s">
        <v>7142</v>
      </c>
      <c r="AD3" s="528" t="s">
        <v>7958</v>
      </c>
      <c r="AE3" s="528"/>
      <c r="AF3" s="528"/>
      <c r="AG3" s="528"/>
      <c r="AH3" s="528"/>
      <c r="AI3" s="528" t="s">
        <v>8107</v>
      </c>
      <c r="AJ3" s="528"/>
      <c r="AK3" s="505" t="s">
        <v>3606</v>
      </c>
      <c r="AL3" s="505" t="s">
        <v>3606</v>
      </c>
      <c r="AM3" s="505" t="s">
        <v>3606</v>
      </c>
      <c r="AN3" s="505" t="s">
        <v>3606</v>
      </c>
      <c r="AO3" s="505" t="s">
        <v>3606</v>
      </c>
      <c r="AP3" s="505" t="s">
        <v>3606</v>
      </c>
      <c r="AQ3" s="505" t="s">
        <v>3606</v>
      </c>
      <c r="AR3" s="505" t="s">
        <v>8108</v>
      </c>
      <c r="AS3" s="505" t="s">
        <v>8108</v>
      </c>
      <c r="AT3" s="511" t="s">
        <v>7959</v>
      </c>
      <c r="AU3" s="505" t="s">
        <v>84</v>
      </c>
      <c r="AV3" s="511" t="s">
        <v>8071</v>
      </c>
      <c r="AW3" s="505" t="s">
        <v>7960</v>
      </c>
      <c r="AX3" s="505" t="s">
        <v>7939</v>
      </c>
      <c r="AY3" s="557" t="s">
        <v>7961</v>
      </c>
      <c r="AZ3" s="557"/>
      <c r="BA3" s="557"/>
      <c r="BB3" s="557"/>
      <c r="BC3" s="512" t="s">
        <v>3606</v>
      </c>
      <c r="BD3" s="505" t="s">
        <v>3606</v>
      </c>
      <c r="BE3" s="505" t="s">
        <v>8109</v>
      </c>
      <c r="BF3" s="528" t="s">
        <v>7935</v>
      </c>
      <c r="BG3" s="528"/>
      <c r="BH3" s="528" t="s">
        <v>8072</v>
      </c>
      <c r="BI3" s="528"/>
      <c r="BJ3" s="528" t="s">
        <v>8110</v>
      </c>
      <c r="BK3" s="528"/>
      <c r="BL3" s="557" t="s">
        <v>8073</v>
      </c>
      <c r="BM3" s="557"/>
      <c r="BN3" s="557"/>
      <c r="BO3" s="557"/>
      <c r="BP3" s="505" t="s">
        <v>3606</v>
      </c>
      <c r="BQ3" s="528" t="s">
        <v>7886</v>
      </c>
      <c r="BR3" s="528"/>
      <c r="BS3" s="528"/>
      <c r="BT3" s="505" t="s">
        <v>7148</v>
      </c>
      <c r="BU3" s="528" t="s">
        <v>7962</v>
      </c>
      <c r="BV3" s="528"/>
      <c r="BW3" s="528"/>
      <c r="BX3" s="528" t="s">
        <v>7963</v>
      </c>
      <c r="BY3" s="528"/>
      <c r="BZ3" s="528"/>
      <c r="CA3" s="528"/>
      <c r="CB3" s="528"/>
      <c r="CC3" s="528"/>
      <c r="CD3" s="505" t="s">
        <v>8111</v>
      </c>
      <c r="CE3" s="505" t="s">
        <v>7150</v>
      </c>
      <c r="CF3" s="506" t="s">
        <v>8074</v>
      </c>
      <c r="CG3" s="507"/>
      <c r="CH3" s="507"/>
      <c r="CI3" s="507"/>
      <c r="CJ3" s="507"/>
      <c r="CK3" s="507"/>
      <c r="CL3" s="507"/>
      <c r="CM3" s="507"/>
      <c r="CN3" s="507"/>
      <c r="CO3" s="507"/>
      <c r="CP3" s="507"/>
      <c r="CQ3" s="508"/>
      <c r="CR3" s="505" t="s">
        <v>7887</v>
      </c>
      <c r="CS3" s="505" t="s">
        <v>7888</v>
      </c>
      <c r="CT3" s="505" t="s">
        <v>7964</v>
      </c>
      <c r="CU3" s="505" t="s">
        <v>7940</v>
      </c>
      <c r="CV3" s="505" t="s">
        <v>8112</v>
      </c>
      <c r="CW3" s="505" t="s">
        <v>8112</v>
      </c>
      <c r="CX3" s="505" t="s">
        <v>8108</v>
      </c>
      <c r="CY3" s="512" t="s">
        <v>8075</v>
      </c>
      <c r="CZ3" s="505" t="s">
        <v>8113</v>
      </c>
      <c r="DA3" s="505" t="s">
        <v>83</v>
      </c>
      <c r="DB3" s="505" t="s">
        <v>83</v>
      </c>
      <c r="DC3" s="505" t="s">
        <v>8114</v>
      </c>
      <c r="DD3" s="505" t="s">
        <v>7143</v>
      </c>
      <c r="DE3" s="505" t="s">
        <v>8039</v>
      </c>
      <c r="DF3" s="505" t="s">
        <v>8113</v>
      </c>
      <c r="DG3" s="505" t="s">
        <v>8038</v>
      </c>
      <c r="DH3" s="505" t="s">
        <v>8113</v>
      </c>
      <c r="DI3" s="512" t="s">
        <v>8076</v>
      </c>
      <c r="DJ3" s="505" t="s">
        <v>7966</v>
      </c>
      <c r="DK3" s="505" t="s">
        <v>7889</v>
      </c>
      <c r="DL3" s="511" t="s">
        <v>7890</v>
      </c>
      <c r="DM3" s="512" t="s">
        <v>7869</v>
      </c>
      <c r="DN3" s="505" t="s">
        <v>7967</v>
      </c>
      <c r="DO3" s="505" t="s">
        <v>7889</v>
      </c>
      <c r="DP3" s="512" t="s">
        <v>7951</v>
      </c>
      <c r="DQ3" s="512" t="s">
        <v>7948</v>
      </c>
      <c r="DR3" s="505" t="s">
        <v>7968</v>
      </c>
      <c r="DS3" s="505" t="s">
        <v>7889</v>
      </c>
      <c r="DT3" s="512" t="s">
        <v>7951</v>
      </c>
      <c r="DU3" s="505" t="s">
        <v>7948</v>
      </c>
      <c r="DV3" s="505" t="s">
        <v>7969</v>
      </c>
      <c r="DW3" s="505" t="s">
        <v>7889</v>
      </c>
      <c r="DX3" s="505" t="s">
        <v>7951</v>
      </c>
      <c r="DY3" s="505" t="s">
        <v>7948</v>
      </c>
      <c r="DZ3" s="528" t="s">
        <v>7863</v>
      </c>
      <c r="EA3" s="528"/>
      <c r="EB3" s="505" t="s">
        <v>8040</v>
      </c>
      <c r="EC3" s="505" t="s">
        <v>8077</v>
      </c>
      <c r="ED3" s="505" t="s">
        <v>3606</v>
      </c>
      <c r="EE3" s="505" t="s">
        <v>3606</v>
      </c>
      <c r="EF3" s="505" t="s">
        <v>3606</v>
      </c>
      <c r="EG3" s="505" t="s">
        <v>3606</v>
      </c>
      <c r="EH3" s="505" t="s">
        <v>3606</v>
      </c>
      <c r="EI3" s="509" t="s">
        <v>3606</v>
      </c>
      <c r="EJ3" s="505" t="s">
        <v>3606</v>
      </c>
      <c r="EK3" s="509" t="s">
        <v>3606</v>
      </c>
    </row>
    <row r="4" spans="1:141" s="193" customFormat="1" ht="27.75" hidden="1" customHeight="1" x14ac:dyDescent="0.25">
      <c r="A4" s="563" t="s">
        <v>3592</v>
      </c>
      <c r="B4" s="564"/>
      <c r="C4" s="186">
        <f>COUNTIFS($C$13:$C$207,"*",$I$13:$I$207,"")</f>
        <v>0</v>
      </c>
      <c r="D4" s="187" t="s">
        <v>3594</v>
      </c>
      <c r="E4" s="186" t="s">
        <v>3594</v>
      </c>
      <c r="F4" s="186" t="s">
        <v>3594</v>
      </c>
      <c r="G4" s="188">
        <f>COUNTIFS($F$13:$F$207,"Aglomeracja z 1 KP",G$13:G$207,"&gt;0")</f>
        <v>0</v>
      </c>
      <c r="H4" s="188">
        <f>COUNTIFS($F$13:$F$207,"Aglomeracja z 1 KP",H$13:H$207,"&gt;0")</f>
        <v>0</v>
      </c>
      <c r="I4" s="186" t="s">
        <v>3594</v>
      </c>
      <c r="J4" s="186" t="s">
        <v>3594</v>
      </c>
      <c r="K4" s="186" t="s">
        <v>3594</v>
      </c>
      <c r="L4" s="186" t="s">
        <v>3594</v>
      </c>
      <c r="M4" s="186" t="s">
        <v>3594</v>
      </c>
      <c r="N4" s="186" t="s">
        <v>3594</v>
      </c>
      <c r="O4" s="186" t="s">
        <v>3594</v>
      </c>
      <c r="P4" s="186" t="s">
        <v>3594</v>
      </c>
      <c r="Q4" s="186" t="s">
        <v>3594</v>
      </c>
      <c r="R4" s="186" t="s">
        <v>3594</v>
      </c>
      <c r="S4" s="186" t="s">
        <v>3594</v>
      </c>
      <c r="T4" s="186" t="s">
        <v>3594</v>
      </c>
      <c r="U4" s="186" t="s">
        <v>3594</v>
      </c>
      <c r="V4" s="186" t="s">
        <v>3594</v>
      </c>
      <c r="W4" s="186" t="s">
        <v>3594</v>
      </c>
      <c r="X4" s="189">
        <f>COUNTIF($AC$13:$AC$207,"&lt;0")</f>
        <v>0</v>
      </c>
      <c r="Y4" s="186" t="s">
        <v>3594</v>
      </c>
      <c r="Z4" s="186" t="s">
        <v>3594</v>
      </c>
      <c r="AA4" s="186" t="s">
        <v>3594</v>
      </c>
      <c r="AB4" s="186" t="s">
        <v>3594</v>
      </c>
      <c r="AC4" s="186" t="s">
        <v>3594</v>
      </c>
      <c r="AD4" s="186">
        <f>COUNTIF($AH$13:$AH$27,"&lt;0")</f>
        <v>0</v>
      </c>
      <c r="AE4" s="186" t="s">
        <v>3594</v>
      </c>
      <c r="AF4" s="186" t="s">
        <v>3594</v>
      </c>
      <c r="AG4" s="186" t="s">
        <v>3594</v>
      </c>
      <c r="AH4" s="186" t="s">
        <v>3594</v>
      </c>
      <c r="AI4" s="186" t="s">
        <v>3594</v>
      </c>
      <c r="AJ4" s="186" t="s">
        <v>3594</v>
      </c>
      <c r="AK4" s="186" t="s">
        <v>3594</v>
      </c>
      <c r="AL4" s="186" t="s">
        <v>3594</v>
      </c>
      <c r="AM4" s="186" t="s">
        <v>3594</v>
      </c>
      <c r="AN4" s="186" t="s">
        <v>3594</v>
      </c>
      <c r="AO4" s="186" t="s">
        <v>3594</v>
      </c>
      <c r="AP4" s="186" t="s">
        <v>3594</v>
      </c>
      <c r="AQ4" s="186" t="s">
        <v>3594</v>
      </c>
      <c r="AR4" s="186" t="s">
        <v>3594</v>
      </c>
      <c r="AS4" s="186" t="s">
        <v>3594</v>
      </c>
      <c r="AT4" s="186" t="s">
        <v>3594</v>
      </c>
      <c r="AU4" s="186" t="s">
        <v>3594</v>
      </c>
      <c r="AV4" s="186" t="s">
        <v>3594</v>
      </c>
      <c r="AW4" s="186" t="s">
        <v>3594</v>
      </c>
      <c r="AX4" s="186" t="s">
        <v>3594</v>
      </c>
      <c r="AY4" s="186" t="s">
        <v>3594</v>
      </c>
      <c r="AZ4" s="186" t="s">
        <v>3594</v>
      </c>
      <c r="BA4" s="186" t="s">
        <v>3594</v>
      </c>
      <c r="BB4" s="186" t="s">
        <v>3594</v>
      </c>
      <c r="BC4" s="186" t="s">
        <v>3594</v>
      </c>
      <c r="BD4" s="186" t="s">
        <v>3594</v>
      </c>
      <c r="BE4" s="186" t="s">
        <v>3594</v>
      </c>
      <c r="BF4" s="186" t="s">
        <v>3594</v>
      </c>
      <c r="BG4" s="186" t="s">
        <v>3594</v>
      </c>
      <c r="BH4" s="186" t="s">
        <v>3594</v>
      </c>
      <c r="BI4" s="186" t="s">
        <v>3594</v>
      </c>
      <c r="BJ4" s="186" t="s">
        <v>3594</v>
      </c>
      <c r="BK4" s="186" t="s">
        <v>3594</v>
      </c>
      <c r="BL4" s="186" t="s">
        <v>3594</v>
      </c>
      <c r="BM4" s="186" t="s">
        <v>3594</v>
      </c>
      <c r="BN4" s="186" t="s">
        <v>3594</v>
      </c>
      <c r="BO4" s="186" t="s">
        <v>3594</v>
      </c>
      <c r="BP4" s="186" t="s">
        <v>3594</v>
      </c>
      <c r="BQ4" s="186" t="s">
        <v>3594</v>
      </c>
      <c r="BR4" s="186" t="s">
        <v>3594</v>
      </c>
      <c r="BS4" s="186" t="s">
        <v>3594</v>
      </c>
      <c r="BT4" s="190" t="s">
        <v>7149</v>
      </c>
      <c r="BU4" s="186" t="s">
        <v>3594</v>
      </c>
      <c r="BV4" s="186" t="s">
        <v>3594</v>
      </c>
      <c r="BW4" s="186" t="s">
        <v>3594</v>
      </c>
      <c r="BX4" s="186" t="s">
        <v>3594</v>
      </c>
      <c r="BY4" s="186" t="s">
        <v>3594</v>
      </c>
      <c r="BZ4" s="186" t="s">
        <v>3594</v>
      </c>
      <c r="CA4" s="186" t="s">
        <v>3594</v>
      </c>
      <c r="CB4" s="186" t="s">
        <v>3594</v>
      </c>
      <c r="CC4" s="186" t="s">
        <v>3594</v>
      </c>
      <c r="CD4" s="190">
        <f>COUNTIF($CE$13:$CE$27,"&gt;3,5")+COUNTIF($CE$13:$CE$27,"&lt;-3,5")</f>
        <v>0</v>
      </c>
      <c r="CE4" s="190" t="s">
        <v>3594</v>
      </c>
      <c r="CF4" s="190" t="s">
        <v>3594</v>
      </c>
      <c r="CG4" s="190" t="s">
        <v>3594</v>
      </c>
      <c r="CH4" s="190" t="s">
        <v>3594</v>
      </c>
      <c r="CI4" s="190" t="s">
        <v>3594</v>
      </c>
      <c r="CJ4" s="190" t="s">
        <v>3594</v>
      </c>
      <c r="CK4" s="190" t="s">
        <v>3594</v>
      </c>
      <c r="CL4" s="190" t="s">
        <v>3594</v>
      </c>
      <c r="CM4" s="190" t="s">
        <v>3594</v>
      </c>
      <c r="CN4" s="190" t="s">
        <v>3594</v>
      </c>
      <c r="CO4" s="190" t="s">
        <v>3594</v>
      </c>
      <c r="CP4" s="190" t="s">
        <v>3594</v>
      </c>
      <c r="CQ4" s="190" t="s">
        <v>3594</v>
      </c>
      <c r="CR4" s="186">
        <f>COUNTIF($CR$13:$CR$207,"&lt;49")</f>
        <v>0</v>
      </c>
      <c r="CS4" s="186">
        <f>COUNTIF($CR$13:$CR$207,"&lt;25")</f>
        <v>0</v>
      </c>
      <c r="CT4" s="186" t="s">
        <v>3594</v>
      </c>
      <c r="CU4" s="186" t="s">
        <v>3594</v>
      </c>
      <c r="CV4" s="186" t="s">
        <v>3594</v>
      </c>
      <c r="CW4" s="186" t="s">
        <v>3594</v>
      </c>
      <c r="CX4" s="186" t="s">
        <v>3594</v>
      </c>
      <c r="CY4" s="186" t="s">
        <v>3594</v>
      </c>
      <c r="CZ4" s="186" t="s">
        <v>3594</v>
      </c>
      <c r="DA4" s="186" t="s">
        <v>3594</v>
      </c>
      <c r="DB4" s="186" t="s">
        <v>3594</v>
      </c>
      <c r="DC4" s="186" t="s">
        <v>3594</v>
      </c>
      <c r="DD4" s="186" t="s">
        <v>3594</v>
      </c>
      <c r="DE4" s="186" t="s">
        <v>3594</v>
      </c>
      <c r="DF4" s="186" t="s">
        <v>3594</v>
      </c>
      <c r="DG4" s="186" t="s">
        <v>3594</v>
      </c>
      <c r="DH4" s="186" t="s">
        <v>3594</v>
      </c>
      <c r="DI4" s="186" t="s">
        <v>3594</v>
      </c>
      <c r="DJ4" s="191" t="s">
        <v>3594</v>
      </c>
      <c r="DK4" s="191" t="s">
        <v>3594</v>
      </c>
      <c r="DL4" s="191" t="s">
        <v>3594</v>
      </c>
      <c r="DM4" s="191" t="s">
        <v>3594</v>
      </c>
      <c r="DN4" s="191" t="s">
        <v>3594</v>
      </c>
      <c r="DO4" s="191" t="s">
        <v>3594</v>
      </c>
      <c r="DP4" s="191" t="s">
        <v>3594</v>
      </c>
      <c r="DQ4" s="191" t="s">
        <v>3594</v>
      </c>
      <c r="DR4" s="191" t="s">
        <v>3594</v>
      </c>
      <c r="DS4" s="191" t="s">
        <v>3594</v>
      </c>
      <c r="DT4" s="191" t="s">
        <v>3594</v>
      </c>
      <c r="DU4" s="191" t="s">
        <v>3594</v>
      </c>
      <c r="DV4" s="191" t="s">
        <v>3594</v>
      </c>
      <c r="DW4" s="191" t="s">
        <v>3594</v>
      </c>
      <c r="DX4" s="191" t="s">
        <v>3594</v>
      </c>
      <c r="DY4" s="191" t="s">
        <v>3594</v>
      </c>
      <c r="DZ4" s="191" t="s">
        <v>3594</v>
      </c>
      <c r="EA4" s="191" t="s">
        <v>3594</v>
      </c>
      <c r="EB4" s="191" t="s">
        <v>3594</v>
      </c>
      <c r="EC4" s="186" t="s">
        <v>3594</v>
      </c>
      <c r="ED4" s="192" t="s">
        <v>3594</v>
      </c>
      <c r="EE4" s="192" t="s">
        <v>3594</v>
      </c>
      <c r="EF4" s="192" t="s">
        <v>3594</v>
      </c>
      <c r="EG4" s="192" t="s">
        <v>3594</v>
      </c>
      <c r="EH4" s="192" t="s">
        <v>3594</v>
      </c>
      <c r="EI4" s="192" t="s">
        <v>3594</v>
      </c>
      <c r="EJ4" s="192" t="s">
        <v>3594</v>
      </c>
      <c r="EK4" s="191" t="s">
        <v>3594</v>
      </c>
    </row>
    <row r="5" spans="1:141" s="193" customFormat="1" ht="47.25" hidden="1" customHeight="1" x14ac:dyDescent="0.25">
      <c r="A5" s="563" t="s">
        <v>7891</v>
      </c>
      <c r="B5" s="564"/>
      <c r="C5" s="194" t="s">
        <v>3594</v>
      </c>
      <c r="D5" s="195">
        <f t="shared" ref="D5:R5" si="0">COUNTIFS($C$13:$C$207,"&lt;&gt;",D$13:D$207,"")</f>
        <v>0</v>
      </c>
      <c r="E5" s="194">
        <f t="shared" si="0"/>
        <v>0</v>
      </c>
      <c r="F5" s="194">
        <f t="shared" si="0"/>
        <v>0</v>
      </c>
      <c r="G5" s="194">
        <f t="shared" si="0"/>
        <v>0</v>
      </c>
      <c r="H5" s="194">
        <f t="shared" si="0"/>
        <v>0</v>
      </c>
      <c r="I5" s="194">
        <f t="shared" si="0"/>
        <v>0</v>
      </c>
      <c r="J5" s="194">
        <f t="shared" si="0"/>
        <v>0</v>
      </c>
      <c r="K5" s="194">
        <f t="shared" si="0"/>
        <v>0</v>
      </c>
      <c r="L5" s="194">
        <f t="shared" si="0"/>
        <v>0</v>
      </c>
      <c r="M5" s="194">
        <f t="shared" si="0"/>
        <v>0</v>
      </c>
      <c r="N5" s="194">
        <f t="shared" si="0"/>
        <v>0</v>
      </c>
      <c r="O5" s="194">
        <f t="shared" si="0"/>
        <v>0</v>
      </c>
      <c r="P5" s="194">
        <f t="shared" si="0"/>
        <v>0</v>
      </c>
      <c r="Q5" s="194">
        <f t="shared" si="0"/>
        <v>0</v>
      </c>
      <c r="R5" s="194">
        <f t="shared" si="0"/>
        <v>0</v>
      </c>
      <c r="S5" s="194">
        <f>COUNTIFS($R$13:$R$207,"NIE",S$13:S$207,"")</f>
        <v>0</v>
      </c>
      <c r="T5" s="194">
        <f>COUNTIFS($C$13:$C$207,"&lt;&gt;",T$13:T$207,"")</f>
        <v>0</v>
      </c>
      <c r="U5" s="194">
        <f>COUNTIFS($C$13:$C$207,"&lt;&gt;",U$13:U$207,"")</f>
        <v>0</v>
      </c>
      <c r="V5" s="194">
        <f>COUNTIFS($C$13:$C$207,"&lt;&gt;",V$13:V$207,"")</f>
        <v>0</v>
      </c>
      <c r="W5" s="194">
        <f>COUNTIFS($V$13:$V$207,"TAK",W$13:W$207,"")</f>
        <v>0</v>
      </c>
      <c r="X5" s="194">
        <f t="shared" ref="X5:AJ5" si="1">COUNTIFS($C$13:$C$207,"&lt;&gt;",X$13:X$207,"")</f>
        <v>0</v>
      </c>
      <c r="Y5" s="194">
        <f t="shared" si="1"/>
        <v>0</v>
      </c>
      <c r="Z5" s="194">
        <f t="shared" si="1"/>
        <v>0</v>
      </c>
      <c r="AA5" s="194">
        <f t="shared" si="1"/>
        <v>0</v>
      </c>
      <c r="AB5" s="194">
        <f t="shared" si="1"/>
        <v>0</v>
      </c>
      <c r="AC5" s="194">
        <f t="shared" si="1"/>
        <v>0</v>
      </c>
      <c r="AD5" s="194">
        <f t="shared" si="1"/>
        <v>0</v>
      </c>
      <c r="AE5" s="194">
        <f t="shared" si="1"/>
        <v>0</v>
      </c>
      <c r="AF5" s="194">
        <f t="shared" si="1"/>
        <v>0</v>
      </c>
      <c r="AG5" s="194">
        <f t="shared" si="1"/>
        <v>0</v>
      </c>
      <c r="AH5" s="194">
        <f t="shared" si="1"/>
        <v>0</v>
      </c>
      <c r="AI5" s="194">
        <f t="shared" si="1"/>
        <v>0</v>
      </c>
      <c r="AJ5" s="194">
        <f t="shared" si="1"/>
        <v>0</v>
      </c>
      <c r="AK5" s="194" t="s">
        <v>3594</v>
      </c>
      <c r="AL5" s="194" t="s">
        <v>3594</v>
      </c>
      <c r="AM5" s="194" t="s">
        <v>3594</v>
      </c>
      <c r="AN5" s="194" t="s">
        <v>3594</v>
      </c>
      <c r="AO5" s="194" t="s">
        <v>3594</v>
      </c>
      <c r="AP5" s="194" t="s">
        <v>3594</v>
      </c>
      <c r="AQ5" s="194">
        <f>COUNTIFS($C$13:$C$207,"&lt;&gt;",AQ$13:AQ$207,"")</f>
        <v>0</v>
      </c>
      <c r="AR5" s="194">
        <f>COUNTIFS($C$13:$C$207,"&lt;&gt;",AR$13:AR$207,"")</f>
        <v>0</v>
      </c>
      <c r="AS5" s="194">
        <f>COUNTIFS($C$13:$C$207,"&lt;&gt;",AS$13:AS$207,"")</f>
        <v>0</v>
      </c>
      <c r="AT5" s="194">
        <f>COUNTIFS($C$13:$C$207,"&lt;&gt;",AT$13:AT$207,"")</f>
        <v>0</v>
      </c>
      <c r="AU5" s="194">
        <f>COUNTIFS($AT$13:$AT$207,"NIE",AU$13:AU$207,"")</f>
        <v>0</v>
      </c>
      <c r="AV5" s="194">
        <f>COUNTIFS($C$13:$C$207,"&lt;&gt;",AV$13:AV$207,"")</f>
        <v>0</v>
      </c>
      <c r="AW5" s="194">
        <f>COUNTIFS($AV$13:$AV$207,"NIE",AW$13:AW$207,"")</f>
        <v>0</v>
      </c>
      <c r="AX5" s="194">
        <f>IF(OR(COUNTIFS($AA$13:$AA$207,"&gt;0",AX13:AX207,"")&gt;0,COUNTIFS($Z$13:$Z$207,"&gt;0",AX13:AX207,"")&gt;0,COUNTIFS($AB$13:$AB$207,"&gt;0",AX13:AX207,"")&gt;0),COUNTIFS($AA$13:$AA$207,"&gt;=0",$Z$13:$Z$207,"&gt;=0",$AB$13:$AB$207,"&gt;=0",AX13:AX207,""),0)</f>
        <v>0</v>
      </c>
      <c r="AY5" s="194">
        <f>COUNTIFS($C$13:$C$207,"&lt;&gt;",AY$13:AY$207,"")</f>
        <v>0</v>
      </c>
      <c r="AZ5" s="194">
        <f>COUNTIFS($C$13:$C$207,"&lt;&gt;",AZ$13:AZ$207,"")</f>
        <v>0</v>
      </c>
      <c r="BA5" s="194">
        <f>COUNTIFS($C$13:$C$207,"&lt;&gt;",BA$13:BA$207,"")</f>
        <v>0</v>
      </c>
      <c r="BB5" s="194">
        <f>COUNTIFS($C$13:$C$207,"&lt;&gt;",BB$13:BB$207,"")</f>
        <v>0</v>
      </c>
      <c r="BC5" s="194" t="s">
        <v>3594</v>
      </c>
      <c r="BD5" s="194" t="s">
        <v>3594</v>
      </c>
      <c r="BE5" s="194">
        <f>COUNTIFS($C$13:$C$207,"&lt;&gt;",BE$13:BE$207,"")</f>
        <v>0</v>
      </c>
      <c r="BF5" s="194" t="s">
        <v>3594</v>
      </c>
      <c r="BG5" s="194" t="s">
        <v>3594</v>
      </c>
      <c r="BH5" s="194" t="s">
        <v>3594</v>
      </c>
      <c r="BI5" s="194" t="s">
        <v>3594</v>
      </c>
      <c r="BJ5" s="194">
        <f t="shared" ref="BJ5:BO5" si="2">COUNTIFS($C$13:$C$207,"&lt;&gt;",BJ$13:BJ$207,"")</f>
        <v>0</v>
      </c>
      <c r="BK5" s="194">
        <f t="shared" si="2"/>
        <v>0</v>
      </c>
      <c r="BL5" s="194">
        <f t="shared" si="2"/>
        <v>0</v>
      </c>
      <c r="BM5" s="194">
        <f t="shared" si="2"/>
        <v>0</v>
      </c>
      <c r="BN5" s="194">
        <f t="shared" si="2"/>
        <v>0</v>
      </c>
      <c r="BO5" s="194">
        <f t="shared" si="2"/>
        <v>0</v>
      </c>
      <c r="BP5" s="194" t="s">
        <v>3594</v>
      </c>
      <c r="BQ5" s="194" t="s">
        <v>3594</v>
      </c>
      <c r="BR5" s="194" t="s">
        <v>3594</v>
      </c>
      <c r="BS5" s="194" t="s">
        <v>3594</v>
      </c>
      <c r="BT5" s="194" t="s">
        <v>3594</v>
      </c>
      <c r="BU5" s="194" t="s">
        <v>3594</v>
      </c>
      <c r="BV5" s="194" t="s">
        <v>3594</v>
      </c>
      <c r="BW5" s="194" t="s">
        <v>3594</v>
      </c>
      <c r="BX5" s="194" t="s">
        <v>3594</v>
      </c>
      <c r="BY5" s="194">
        <f>COUNTIFS($BX$13:$BX$207,"&lt;&gt;",BY$13:BY$207,"")</f>
        <v>0</v>
      </c>
      <c r="BZ5" s="194" t="s">
        <v>3594</v>
      </c>
      <c r="CA5" s="194">
        <f>COUNTIFS($BZ$13:$BZ$207,"&lt;&gt;",CA$13:CA$207,"")</f>
        <v>0</v>
      </c>
      <c r="CB5" s="194" t="s">
        <v>3594</v>
      </c>
      <c r="CC5" s="194">
        <f>COUNTIFS($CB$13:$CB$207,"&lt;&gt;",CC$13:CC$207,"")</f>
        <v>0</v>
      </c>
      <c r="CD5" s="194" t="s">
        <v>3594</v>
      </c>
      <c r="CE5" s="194" t="s">
        <v>3594</v>
      </c>
      <c r="CF5" s="194" t="s">
        <v>3594</v>
      </c>
      <c r="CG5" s="194" t="s">
        <v>3594</v>
      </c>
      <c r="CH5" s="194" t="s">
        <v>3594</v>
      </c>
      <c r="CI5" s="194" t="s">
        <v>3594</v>
      </c>
      <c r="CJ5" s="194" t="s">
        <v>3594</v>
      </c>
      <c r="CK5" s="194" t="s">
        <v>3594</v>
      </c>
      <c r="CL5" s="194" t="s">
        <v>3594</v>
      </c>
      <c r="CM5" s="194" t="s">
        <v>3594</v>
      </c>
      <c r="CN5" s="194" t="s">
        <v>3594</v>
      </c>
      <c r="CO5" s="194" t="s">
        <v>3594</v>
      </c>
      <c r="CP5" s="194" t="s">
        <v>3594</v>
      </c>
      <c r="CQ5" s="194" t="s">
        <v>3594</v>
      </c>
      <c r="CR5" s="194">
        <f>COUNTIFS($C$13:$C$207,"&lt;&gt;",CR$13:CR$207,"")</f>
        <v>0</v>
      </c>
      <c r="CS5" s="194">
        <f>COUNTIFS($C$13:$C$207,"&lt;&gt;",CS$13:CS$207,"")</f>
        <v>0</v>
      </c>
      <c r="CT5" s="194">
        <f>COUNTIFS($C$13:$C$207,"&lt;&gt;",CT$13:CT$207,"")</f>
        <v>0</v>
      </c>
      <c r="CU5" s="194">
        <f>COUNTIFS($CT$13:$CT$207,"TAK",CU$13:CU$207,"")</f>
        <v>0</v>
      </c>
      <c r="CV5" s="194">
        <f t="shared" ref="CV5:DC5" si="3">COUNTIFS($C$13:$C$207,"&lt;&gt;",CV$13:CV$207,"")</f>
        <v>0</v>
      </c>
      <c r="CW5" s="194">
        <f t="shared" si="3"/>
        <v>0</v>
      </c>
      <c r="CX5" s="194">
        <f t="shared" si="3"/>
        <v>0</v>
      </c>
      <c r="CY5" s="194">
        <f t="shared" si="3"/>
        <v>0</v>
      </c>
      <c r="CZ5" s="194">
        <f t="shared" si="3"/>
        <v>0</v>
      </c>
      <c r="DA5" s="194">
        <f t="shared" si="3"/>
        <v>0</v>
      </c>
      <c r="DB5" s="194">
        <f t="shared" si="3"/>
        <v>0</v>
      </c>
      <c r="DC5" s="194">
        <f t="shared" si="3"/>
        <v>0</v>
      </c>
      <c r="DD5" s="194" t="s">
        <v>3594</v>
      </c>
      <c r="DE5" s="194">
        <f>COUNTIFS($C$13:$C$207,"&lt;&gt;",DE$13:DE$207,"")</f>
        <v>0</v>
      </c>
      <c r="DF5" s="194">
        <f>COUNTIFS($C$13:$C$207,"&lt;&gt;",DF$13:DF$207,"")</f>
        <v>0</v>
      </c>
      <c r="DG5" s="194">
        <f>COUNTIFS($DF$13:$DF$207,"TAK",DG$13:DG$207,"")</f>
        <v>0</v>
      </c>
      <c r="DH5" s="194">
        <f>COUNTIFS($C$13:$C$207,"&lt;&gt;",DH$13:DH$207,"")</f>
        <v>0</v>
      </c>
      <c r="DI5" s="194">
        <f>COUNTIFS($C$13:$C$207,"&lt;&gt;",DI$13:DI$207,"")</f>
        <v>0</v>
      </c>
      <c r="DJ5" s="196" t="s">
        <v>3594</v>
      </c>
      <c r="DK5" s="196" t="s">
        <v>3594</v>
      </c>
      <c r="DL5" s="196" t="s">
        <v>3594</v>
      </c>
      <c r="DM5" s="196" t="s">
        <v>3594</v>
      </c>
      <c r="DN5" s="196" t="s">
        <v>3594</v>
      </c>
      <c r="DO5" s="196" t="s">
        <v>3594</v>
      </c>
      <c r="DP5" s="196" t="s">
        <v>3594</v>
      </c>
      <c r="DQ5" s="196" t="s">
        <v>3594</v>
      </c>
      <c r="DR5" s="196" t="s">
        <v>3594</v>
      </c>
      <c r="DS5" s="196" t="s">
        <v>3594</v>
      </c>
      <c r="DT5" s="196" t="s">
        <v>3594</v>
      </c>
      <c r="DU5" s="196" t="s">
        <v>3594</v>
      </c>
      <c r="DV5" s="196" t="s">
        <v>3594</v>
      </c>
      <c r="DW5" s="196" t="s">
        <v>3594</v>
      </c>
      <c r="DX5" s="196" t="s">
        <v>3594</v>
      </c>
      <c r="DY5" s="196" t="s">
        <v>3594</v>
      </c>
      <c r="DZ5" s="196" t="s">
        <v>3594</v>
      </c>
      <c r="EA5" s="196" t="s">
        <v>3594</v>
      </c>
      <c r="EB5" s="196" t="s">
        <v>3594</v>
      </c>
      <c r="EC5" s="194" t="s">
        <v>3594</v>
      </c>
      <c r="ED5" s="194" t="s">
        <v>3594</v>
      </c>
      <c r="EE5" s="194" t="s">
        <v>3594</v>
      </c>
      <c r="EF5" s="194" t="s">
        <v>3594</v>
      </c>
      <c r="EG5" s="194" t="s">
        <v>3594</v>
      </c>
      <c r="EH5" s="194" t="s">
        <v>3594</v>
      </c>
      <c r="EI5" s="194" t="s">
        <v>3594</v>
      </c>
      <c r="EJ5" s="194" t="s">
        <v>3594</v>
      </c>
      <c r="EK5" s="196" t="s">
        <v>3594</v>
      </c>
    </row>
    <row r="6" spans="1:141" s="62" customFormat="1" ht="96" customHeight="1" x14ac:dyDescent="0.25">
      <c r="A6" s="560" t="s">
        <v>7134</v>
      </c>
      <c r="B6" s="560"/>
      <c r="C6" s="178" t="str">
        <f t="shared" ref="C6:AH6" si="4">IF(AND(C5&gt;0,C4&gt;0,C4&lt;&gt;"x",C5&lt;&gt;"x"),"Liczba pustych pól w kolumnie, które jeszcze należy uzupełnić: "&amp;C5&amp;", Liczba komórek błędnie wypełnionych w kolumnie: "&amp;C4,(IF(AND(OR(C4="x",C4=0),C5&gt;0,C5&lt;&gt;"x"),"Liczba pustych pól w kolumnie, które jeszcze należy uzupełnić: "&amp;C5,(IF(AND(OR(C5="x",C5=0),C4&gt;0,C4&lt;&gt;"x"),"Liczba komórek błędnie wypełnionych w kolumnie: "&amp;C4,"X")))))</f>
        <v>X</v>
      </c>
      <c r="D6" s="178" t="str">
        <f t="shared" si="4"/>
        <v>X</v>
      </c>
      <c r="E6" s="178" t="str">
        <f t="shared" si="4"/>
        <v>X</v>
      </c>
      <c r="F6" s="178" t="str">
        <f t="shared" si="4"/>
        <v>X</v>
      </c>
      <c r="G6" s="178" t="str">
        <f t="shared" si="4"/>
        <v>X</v>
      </c>
      <c r="H6" s="178" t="str">
        <f t="shared" si="4"/>
        <v>X</v>
      </c>
      <c r="I6" s="178" t="str">
        <f t="shared" si="4"/>
        <v>X</v>
      </c>
      <c r="J6" s="178" t="str">
        <f t="shared" si="4"/>
        <v>X</v>
      </c>
      <c r="K6" s="178" t="str">
        <f t="shared" si="4"/>
        <v>X</v>
      </c>
      <c r="L6" s="178" t="str">
        <f t="shared" si="4"/>
        <v>X</v>
      </c>
      <c r="M6" s="178" t="str">
        <f t="shared" si="4"/>
        <v>X</v>
      </c>
      <c r="N6" s="178" t="str">
        <f t="shared" si="4"/>
        <v>X</v>
      </c>
      <c r="O6" s="178" t="str">
        <f t="shared" si="4"/>
        <v>X</v>
      </c>
      <c r="P6" s="178" t="str">
        <f t="shared" si="4"/>
        <v>X</v>
      </c>
      <c r="Q6" s="178" t="str">
        <f t="shared" si="4"/>
        <v>X</v>
      </c>
      <c r="R6" s="178" t="str">
        <f t="shared" si="4"/>
        <v>X</v>
      </c>
      <c r="S6" s="178" t="str">
        <f t="shared" si="4"/>
        <v>X</v>
      </c>
      <c r="T6" s="178" t="str">
        <f t="shared" si="4"/>
        <v>X</v>
      </c>
      <c r="U6" s="178" t="str">
        <f t="shared" si="4"/>
        <v>X</v>
      </c>
      <c r="V6" s="178" t="str">
        <f t="shared" si="4"/>
        <v>X</v>
      </c>
      <c r="W6" s="178" t="str">
        <f t="shared" si="4"/>
        <v>X</v>
      </c>
      <c r="X6" s="178" t="str">
        <f t="shared" si="4"/>
        <v>X</v>
      </c>
      <c r="Y6" s="178" t="str">
        <f t="shared" si="4"/>
        <v>X</v>
      </c>
      <c r="Z6" s="178" t="str">
        <f t="shared" si="4"/>
        <v>X</v>
      </c>
      <c r="AA6" s="178" t="str">
        <f t="shared" si="4"/>
        <v>X</v>
      </c>
      <c r="AB6" s="178" t="str">
        <f t="shared" si="4"/>
        <v>X</v>
      </c>
      <c r="AC6" s="178" t="str">
        <f t="shared" si="4"/>
        <v>X</v>
      </c>
      <c r="AD6" s="178" t="str">
        <f t="shared" si="4"/>
        <v>X</v>
      </c>
      <c r="AE6" s="178" t="str">
        <f t="shared" si="4"/>
        <v>X</v>
      </c>
      <c r="AF6" s="178" t="str">
        <f t="shared" si="4"/>
        <v>X</v>
      </c>
      <c r="AG6" s="178" t="str">
        <f t="shared" si="4"/>
        <v>X</v>
      </c>
      <c r="AH6" s="178" t="str">
        <f t="shared" si="4"/>
        <v>X</v>
      </c>
      <c r="AI6" s="178" t="str">
        <f t="shared" ref="AI6:BN6" si="5">IF(AND(AI5&gt;0,AI4&gt;0,AI4&lt;&gt;"x",AI5&lt;&gt;"x"),"Liczba pustych pól w kolumnie, które jeszcze należy uzupełnić: "&amp;AI5&amp;", Liczba komórek błędnie wypełnionych w kolumnie: "&amp;AI4,(IF(AND(OR(AI4="x",AI4=0),AI5&gt;0,AI5&lt;&gt;"x"),"Liczba pustych pól w kolumnie, które jeszcze należy uzupełnić: "&amp;AI5,(IF(AND(OR(AI5="x",AI5=0),AI4&gt;0,AI4&lt;&gt;"x"),"Liczba komórek błędnie wypełnionych w kolumnie: "&amp;AI4,"X")))))</f>
        <v>X</v>
      </c>
      <c r="AJ6" s="178" t="str">
        <f t="shared" si="5"/>
        <v>X</v>
      </c>
      <c r="AK6" s="178" t="str">
        <f t="shared" si="5"/>
        <v>X</v>
      </c>
      <c r="AL6" s="178" t="str">
        <f t="shared" si="5"/>
        <v>X</v>
      </c>
      <c r="AM6" s="178" t="str">
        <f t="shared" si="5"/>
        <v>X</v>
      </c>
      <c r="AN6" s="178" t="str">
        <f t="shared" si="5"/>
        <v>X</v>
      </c>
      <c r="AO6" s="178" t="str">
        <f t="shared" si="5"/>
        <v>X</v>
      </c>
      <c r="AP6" s="178" t="str">
        <f t="shared" si="5"/>
        <v>X</v>
      </c>
      <c r="AQ6" s="178" t="str">
        <f t="shared" si="5"/>
        <v>X</v>
      </c>
      <c r="AR6" s="178" t="str">
        <f t="shared" si="5"/>
        <v>X</v>
      </c>
      <c r="AS6" s="178" t="str">
        <f t="shared" si="5"/>
        <v>X</v>
      </c>
      <c r="AT6" s="178" t="str">
        <f t="shared" si="5"/>
        <v>X</v>
      </c>
      <c r="AU6" s="178" t="str">
        <f t="shared" si="5"/>
        <v>X</v>
      </c>
      <c r="AV6" s="178" t="str">
        <f t="shared" si="5"/>
        <v>X</v>
      </c>
      <c r="AW6" s="178" t="str">
        <f t="shared" si="5"/>
        <v>X</v>
      </c>
      <c r="AX6" s="178" t="str">
        <f t="shared" si="5"/>
        <v>X</v>
      </c>
      <c r="AY6" s="178" t="str">
        <f t="shared" si="5"/>
        <v>X</v>
      </c>
      <c r="AZ6" s="178" t="str">
        <f t="shared" si="5"/>
        <v>X</v>
      </c>
      <c r="BA6" s="178" t="str">
        <f t="shared" si="5"/>
        <v>X</v>
      </c>
      <c r="BB6" s="178" t="str">
        <f t="shared" si="5"/>
        <v>X</v>
      </c>
      <c r="BC6" s="178" t="str">
        <f t="shared" si="5"/>
        <v>X</v>
      </c>
      <c r="BD6" s="178" t="str">
        <f t="shared" si="5"/>
        <v>X</v>
      </c>
      <c r="BE6" s="178" t="str">
        <f t="shared" si="5"/>
        <v>X</v>
      </c>
      <c r="BF6" s="178" t="str">
        <f t="shared" si="5"/>
        <v>X</v>
      </c>
      <c r="BG6" s="178" t="str">
        <f t="shared" si="5"/>
        <v>X</v>
      </c>
      <c r="BH6" s="178" t="str">
        <f t="shared" si="5"/>
        <v>X</v>
      </c>
      <c r="BI6" s="178" t="str">
        <f t="shared" si="5"/>
        <v>X</v>
      </c>
      <c r="BJ6" s="178" t="str">
        <f t="shared" si="5"/>
        <v>X</v>
      </c>
      <c r="BK6" s="178" t="str">
        <f t="shared" si="5"/>
        <v>X</v>
      </c>
      <c r="BL6" s="178" t="str">
        <f t="shared" si="5"/>
        <v>X</v>
      </c>
      <c r="BM6" s="178" t="str">
        <f t="shared" si="5"/>
        <v>X</v>
      </c>
      <c r="BN6" s="178" t="str">
        <f t="shared" si="5"/>
        <v>X</v>
      </c>
      <c r="BO6" s="178" t="str">
        <f t="shared" ref="BO6:CC6" si="6">IF(AND(BO5&gt;0,BO4&gt;0,BO4&lt;&gt;"x",BO5&lt;&gt;"x"),"Liczba pustych pól w kolumnie, które jeszcze należy uzupełnić: "&amp;BO5&amp;", Liczba komórek błędnie wypełnionych w kolumnie: "&amp;BO4,(IF(AND(OR(BO4="x",BO4=0),BO5&gt;0,BO5&lt;&gt;"x"),"Liczba pustych pól w kolumnie, które jeszcze należy uzupełnić: "&amp;BO5,(IF(AND(OR(BO5="x",BO5=0),BO4&gt;0,BO4&lt;&gt;"x"),"Liczba komórek błędnie wypełnionych w kolumnie: "&amp;BO4,"X")))))</f>
        <v>X</v>
      </c>
      <c r="BP6" s="178" t="str">
        <f t="shared" si="6"/>
        <v>X</v>
      </c>
      <c r="BQ6" s="178" t="str">
        <f t="shared" si="6"/>
        <v>X</v>
      </c>
      <c r="BR6" s="178" t="str">
        <f t="shared" si="6"/>
        <v>X</v>
      </c>
      <c r="BS6" s="178" t="str">
        <f t="shared" si="6"/>
        <v>X</v>
      </c>
      <c r="BT6" s="178" t="str">
        <f t="shared" si="6"/>
        <v>X</v>
      </c>
      <c r="BU6" s="178" t="str">
        <f t="shared" si="6"/>
        <v>X</v>
      </c>
      <c r="BV6" s="178" t="str">
        <f t="shared" si="6"/>
        <v>X</v>
      </c>
      <c r="BW6" s="178" t="str">
        <f t="shared" si="6"/>
        <v>X</v>
      </c>
      <c r="BX6" s="178" t="str">
        <f t="shared" si="6"/>
        <v>X</v>
      </c>
      <c r="BY6" s="178" t="str">
        <f t="shared" si="6"/>
        <v>X</v>
      </c>
      <c r="BZ6" s="178" t="str">
        <f t="shared" si="6"/>
        <v>X</v>
      </c>
      <c r="CA6" s="178" t="str">
        <f t="shared" si="6"/>
        <v>X</v>
      </c>
      <c r="CB6" s="178" t="str">
        <f t="shared" si="6"/>
        <v>X</v>
      </c>
      <c r="CC6" s="178" t="str">
        <f t="shared" si="6"/>
        <v>X</v>
      </c>
      <c r="CD6" s="178" t="str">
        <f>IF(AND(CD5&gt;0,CD4&gt;0,CD4&lt;&gt;"x",CD5&lt;&gt;"x"),"Liczba pustych pól w kolumnie, które jeszcze należy uzupełnić: "&amp;CD5&amp;", Liczba wierszy błędnie wypełnionych w kolumnie: "&amp;CD4,(IF(AND(OR(CD4="x",CD4=0),CD5&gt;0,CD5&lt;&gt;"x"),"Liczba pustych pól w kolumnie, które jeszcze należy uzupełnić: "&amp;CD5,(IF(AND(OR(CD5="x",CD5=0),CD4&gt;0,CD4&lt;&gt;"x"),"Liczba wierszy błędnie wypełnionych w kolumnie: "&amp;CD4,"X")))))</f>
        <v>X</v>
      </c>
      <c r="CE6" s="178" t="str">
        <f t="shared" ref="CE6:DK6" si="7">IF(AND(CE5&gt;0,CE4&gt;0,CE4&lt;&gt;"x",CE5&lt;&gt;"x"),"Liczba pustych pól w kolumnie, które jeszcze należy uzupełnić: "&amp;CE5&amp;", Liczba komórek błędnie wypełnionych w kolumnie: "&amp;CE4,(IF(AND(OR(CE4="x",CE4=0),CE5&gt;0,CE5&lt;&gt;"x"),"Liczba pustych pól w kolumnie, które jeszcze należy uzupełnić: "&amp;CE5,(IF(AND(OR(CE5="x",CE5=0),CE4&gt;0,CE4&lt;&gt;"x"),"Liczba komórek błędnie wypełnionych w kolumnie: "&amp;CE4,"X")))))</f>
        <v>X</v>
      </c>
      <c r="CF6" s="178" t="str">
        <f t="shared" si="7"/>
        <v>X</v>
      </c>
      <c r="CG6" s="178" t="str">
        <f t="shared" si="7"/>
        <v>X</v>
      </c>
      <c r="CH6" s="178" t="str">
        <f t="shared" si="7"/>
        <v>X</v>
      </c>
      <c r="CI6" s="178" t="str">
        <f t="shared" si="7"/>
        <v>X</v>
      </c>
      <c r="CJ6" s="178" t="str">
        <f t="shared" si="7"/>
        <v>X</v>
      </c>
      <c r="CK6" s="178" t="str">
        <f t="shared" si="7"/>
        <v>X</v>
      </c>
      <c r="CL6" s="178" t="str">
        <f t="shared" si="7"/>
        <v>X</v>
      </c>
      <c r="CM6" s="178" t="str">
        <f t="shared" si="7"/>
        <v>X</v>
      </c>
      <c r="CN6" s="178" t="str">
        <f t="shared" si="7"/>
        <v>X</v>
      </c>
      <c r="CO6" s="178" t="str">
        <f t="shared" si="7"/>
        <v>X</v>
      </c>
      <c r="CP6" s="178" t="str">
        <f t="shared" si="7"/>
        <v>X</v>
      </c>
      <c r="CQ6" s="178" t="str">
        <f t="shared" si="7"/>
        <v>X</v>
      </c>
      <c r="CR6" s="178" t="str">
        <f t="shared" si="7"/>
        <v>X</v>
      </c>
      <c r="CS6" s="178" t="str">
        <f t="shared" si="7"/>
        <v>X</v>
      </c>
      <c r="CT6" s="178" t="str">
        <f t="shared" si="7"/>
        <v>X</v>
      </c>
      <c r="CU6" s="178" t="str">
        <f t="shared" si="7"/>
        <v>X</v>
      </c>
      <c r="CV6" s="178" t="str">
        <f t="shared" si="7"/>
        <v>X</v>
      </c>
      <c r="CW6" s="178" t="str">
        <f t="shared" si="7"/>
        <v>X</v>
      </c>
      <c r="CX6" s="178" t="str">
        <f t="shared" si="7"/>
        <v>X</v>
      </c>
      <c r="CY6" s="178" t="str">
        <f t="shared" si="7"/>
        <v>X</v>
      </c>
      <c r="CZ6" s="178" t="str">
        <f t="shared" si="7"/>
        <v>X</v>
      </c>
      <c r="DA6" s="178" t="str">
        <f t="shared" si="7"/>
        <v>X</v>
      </c>
      <c r="DB6" s="178" t="str">
        <f t="shared" si="7"/>
        <v>X</v>
      </c>
      <c r="DC6" s="178" t="str">
        <f t="shared" si="7"/>
        <v>X</v>
      </c>
      <c r="DD6" s="178" t="str">
        <f t="shared" si="7"/>
        <v>X</v>
      </c>
      <c r="DE6" s="178" t="str">
        <f t="shared" si="7"/>
        <v>X</v>
      </c>
      <c r="DF6" s="178" t="str">
        <f t="shared" si="7"/>
        <v>X</v>
      </c>
      <c r="DG6" s="178" t="str">
        <f t="shared" si="7"/>
        <v>X</v>
      </c>
      <c r="DH6" s="178" t="str">
        <f t="shared" si="7"/>
        <v>X</v>
      </c>
      <c r="DI6" s="178" t="str">
        <f t="shared" si="7"/>
        <v>X</v>
      </c>
      <c r="DJ6" s="178" t="str">
        <f t="shared" si="7"/>
        <v>X</v>
      </c>
      <c r="DK6" s="178" t="str">
        <f t="shared" si="7"/>
        <v>X</v>
      </c>
      <c r="DL6" s="178" t="str">
        <f t="shared" ref="DL6:EK6" si="8">IF(AND(DL5&gt;0,DL4&gt;0,DL4&lt;&gt;"x",DL5&lt;&gt;"x"),"Liczba pustych pól w kolumnie, które jeszcze należy uzupełnić: "&amp;DL5&amp;", Liczba komórek błędnie wypełnionych w kolumnie: "&amp;DL4,(IF(AND(OR(DL4="x",DL4=0),DL5&gt;0,DL5&lt;&gt;"x"),"Liczba pustych pól w kolumnie, które jeszcze należy uzupełnić: "&amp;DL5,(IF(AND(OR(DL5="x",DL5=0),DL4&gt;0,DL4&lt;&gt;"x"),"Liczba komórek błędnie wypełnionych w kolumnie: "&amp;DL4,"X")))))</f>
        <v>X</v>
      </c>
      <c r="DM6" s="178" t="str">
        <f t="shared" si="8"/>
        <v>X</v>
      </c>
      <c r="DN6" s="178" t="str">
        <f t="shared" si="8"/>
        <v>X</v>
      </c>
      <c r="DO6" s="178" t="str">
        <f t="shared" si="8"/>
        <v>X</v>
      </c>
      <c r="DP6" s="178" t="str">
        <f t="shared" si="8"/>
        <v>X</v>
      </c>
      <c r="DQ6" s="178" t="str">
        <f t="shared" si="8"/>
        <v>X</v>
      </c>
      <c r="DR6" s="178" t="str">
        <f t="shared" si="8"/>
        <v>X</v>
      </c>
      <c r="DS6" s="178" t="str">
        <f t="shared" si="8"/>
        <v>X</v>
      </c>
      <c r="DT6" s="178" t="str">
        <f t="shared" si="8"/>
        <v>X</v>
      </c>
      <c r="DU6" s="178" t="str">
        <f t="shared" si="8"/>
        <v>X</v>
      </c>
      <c r="DV6" s="178" t="str">
        <f t="shared" si="8"/>
        <v>X</v>
      </c>
      <c r="DW6" s="178" t="str">
        <f t="shared" si="8"/>
        <v>X</v>
      </c>
      <c r="DX6" s="178" t="str">
        <f t="shared" si="8"/>
        <v>X</v>
      </c>
      <c r="DY6" s="178" t="str">
        <f t="shared" si="8"/>
        <v>X</v>
      </c>
      <c r="DZ6" s="178" t="str">
        <f t="shared" si="8"/>
        <v>X</v>
      </c>
      <c r="EA6" s="178" t="str">
        <f t="shared" si="8"/>
        <v>X</v>
      </c>
      <c r="EB6" s="178" t="str">
        <f t="shared" si="8"/>
        <v>X</v>
      </c>
      <c r="EC6" s="178" t="str">
        <f t="shared" si="8"/>
        <v>X</v>
      </c>
      <c r="ED6" s="178" t="str">
        <f t="shared" si="8"/>
        <v>X</v>
      </c>
      <c r="EE6" s="178" t="str">
        <f t="shared" si="8"/>
        <v>X</v>
      </c>
      <c r="EF6" s="178" t="str">
        <f t="shared" si="8"/>
        <v>X</v>
      </c>
      <c r="EG6" s="178" t="str">
        <f t="shared" si="8"/>
        <v>X</v>
      </c>
      <c r="EH6" s="178" t="str">
        <f t="shared" si="8"/>
        <v>X</v>
      </c>
      <c r="EI6" s="178" t="str">
        <f t="shared" si="8"/>
        <v>X</v>
      </c>
      <c r="EJ6" s="178" t="str">
        <f t="shared" si="8"/>
        <v>X</v>
      </c>
      <c r="EK6" s="178" t="str">
        <f t="shared" si="8"/>
        <v>X</v>
      </c>
    </row>
    <row r="7" spans="1:141" s="37" customFormat="1" ht="24" customHeight="1" x14ac:dyDescent="0.25">
      <c r="A7" s="561"/>
      <c r="B7" s="561"/>
      <c r="C7" s="284"/>
      <c r="D7" s="284"/>
      <c r="F7" s="63"/>
      <c r="G7" s="62"/>
      <c r="H7" s="62"/>
      <c r="O7" s="285"/>
      <c r="P7" s="285"/>
      <c r="Q7" s="285"/>
      <c r="DG7" s="152"/>
      <c r="DJ7" s="181" t="s">
        <v>7970</v>
      </c>
      <c r="DK7" s="180"/>
      <c r="DL7" s="180"/>
      <c r="DM7" s="180"/>
      <c r="DN7" s="180"/>
      <c r="DO7" s="180"/>
      <c r="DP7" s="180"/>
      <c r="DQ7" s="180"/>
      <c r="DR7" s="180"/>
      <c r="DS7" s="180"/>
      <c r="DT7" s="180"/>
      <c r="DU7" s="180"/>
      <c r="DV7" s="180"/>
      <c r="DW7" s="180"/>
      <c r="DX7" s="180"/>
      <c r="DY7" s="180"/>
      <c r="DZ7" s="180"/>
      <c r="EA7" s="180"/>
      <c r="EB7" s="180"/>
      <c r="EK7" s="67"/>
    </row>
    <row r="8" spans="1:141" s="68" customFormat="1" ht="33" customHeight="1" x14ac:dyDescent="0.35">
      <c r="A8" s="260" t="s">
        <v>7135</v>
      </c>
      <c r="B8" s="259"/>
      <c r="C8" s="261"/>
      <c r="D8" s="263"/>
      <c r="E8" s="263"/>
      <c r="F8" s="263"/>
      <c r="G8" s="263"/>
      <c r="H8" s="263"/>
      <c r="I8" s="263"/>
      <c r="J8" s="263"/>
      <c r="K8" s="264"/>
      <c r="L8" s="263"/>
      <c r="M8" s="263"/>
      <c r="N8" s="263"/>
      <c r="O8" s="263"/>
      <c r="P8" s="263"/>
      <c r="Q8" s="263"/>
      <c r="R8" s="263"/>
      <c r="S8" s="263"/>
      <c r="T8" s="263"/>
      <c r="U8" s="263"/>
      <c r="V8" s="263"/>
      <c r="W8" s="262"/>
      <c r="X8" s="265" t="s">
        <v>7136</v>
      </c>
      <c r="Y8" s="265"/>
      <c r="Z8" s="266"/>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7"/>
      <c r="AY8" s="269" t="s">
        <v>7137</v>
      </c>
      <c r="AZ8" s="271"/>
      <c r="BA8" s="271"/>
      <c r="BB8" s="271"/>
      <c r="BC8" s="271"/>
      <c r="BD8" s="271"/>
      <c r="BE8" s="270"/>
      <c r="BF8" s="272" t="s">
        <v>7138</v>
      </c>
      <c r="BG8" s="274"/>
      <c r="BH8" s="274"/>
      <c r="BI8" s="274"/>
      <c r="BJ8" s="274"/>
      <c r="BK8" s="274"/>
      <c r="BL8" s="274"/>
      <c r="BM8" s="274"/>
      <c r="BN8" s="274"/>
      <c r="BO8" s="274"/>
      <c r="BP8" s="273"/>
      <c r="BQ8" s="272" t="s">
        <v>7139</v>
      </c>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3"/>
      <c r="CR8" s="276" t="s">
        <v>7140</v>
      </c>
      <c r="CS8" s="275"/>
      <c r="CT8" s="272" t="s">
        <v>7971</v>
      </c>
      <c r="CU8" s="274"/>
      <c r="CV8" s="274"/>
      <c r="CW8" s="274"/>
      <c r="CX8" s="274"/>
      <c r="CY8" s="274"/>
      <c r="CZ8" s="274"/>
      <c r="DA8" s="274"/>
      <c r="DB8" s="274"/>
      <c r="DC8" s="274"/>
      <c r="DD8" s="274"/>
      <c r="DE8" s="274"/>
      <c r="DF8" s="274"/>
      <c r="DG8" s="274"/>
      <c r="DH8" s="274"/>
      <c r="DI8" s="273"/>
      <c r="DJ8" s="277" t="s">
        <v>7936</v>
      </c>
      <c r="DK8" s="278"/>
      <c r="DL8" s="278"/>
      <c r="DM8" s="278"/>
      <c r="DN8" s="278"/>
      <c r="DO8" s="278"/>
      <c r="DP8" s="278"/>
      <c r="DQ8" s="278"/>
      <c r="DR8" s="279" t="s">
        <v>7937</v>
      </c>
      <c r="DS8" s="280"/>
      <c r="DT8" s="280"/>
      <c r="DU8" s="280"/>
      <c r="DV8" s="280"/>
      <c r="DW8" s="280"/>
      <c r="DX8" s="280"/>
      <c r="DY8" s="280"/>
      <c r="DZ8" s="183" t="s">
        <v>8035</v>
      </c>
      <c r="EA8" s="182"/>
      <c r="EB8" s="119" t="s">
        <v>7862</v>
      </c>
      <c r="EC8" s="298"/>
      <c r="ED8" s="543" t="s">
        <v>7141</v>
      </c>
      <c r="EE8" s="543"/>
      <c r="EF8" s="543"/>
      <c r="EG8" s="543"/>
      <c r="EH8" s="543"/>
      <c r="EI8" s="543"/>
      <c r="EJ8" s="543"/>
      <c r="EK8" s="543"/>
    </row>
    <row r="9" spans="1:141" s="198" customFormat="1" ht="55.5" customHeight="1" x14ac:dyDescent="0.25">
      <c r="A9" s="522"/>
      <c r="B9" s="212"/>
      <c r="C9" s="201"/>
      <c r="D9" s="480"/>
      <c r="E9" s="200"/>
      <c r="F9" s="481"/>
      <c r="G9" s="200"/>
      <c r="H9" s="200"/>
      <c r="I9" s="480"/>
      <c r="J9" s="216"/>
      <c r="K9" s="216"/>
      <c r="L9" s="216"/>
      <c r="M9" s="482"/>
      <c r="N9" s="482"/>
      <c r="O9" s="483"/>
      <c r="P9" s="200"/>
      <c r="Q9" s="483"/>
      <c r="R9" s="200"/>
      <c r="S9" s="200"/>
      <c r="T9" s="201"/>
      <c r="U9" s="201"/>
      <c r="V9" s="200"/>
      <c r="W9" s="200"/>
      <c r="X9" s="303" t="s">
        <v>69</v>
      </c>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3" t="s">
        <v>69</v>
      </c>
      <c r="AZ9" s="304"/>
      <c r="BA9" s="304"/>
      <c r="BB9" s="304"/>
      <c r="BC9" s="304"/>
      <c r="BD9" s="304"/>
      <c r="BE9" s="313"/>
      <c r="BF9" s="290" t="s">
        <v>7883</v>
      </c>
      <c r="BG9" s="291"/>
      <c r="BH9" s="291"/>
      <c r="BI9" s="291"/>
      <c r="BJ9" s="291"/>
      <c r="BK9" s="292"/>
      <c r="BL9" s="441" t="s">
        <v>7974</v>
      </c>
      <c r="BM9" s="204"/>
      <c r="BN9" s="204"/>
      <c r="BO9" s="204"/>
      <c r="BP9" s="205"/>
      <c r="BQ9" s="495" t="s">
        <v>8094</v>
      </c>
      <c r="BR9" s="496"/>
      <c r="BS9" s="496"/>
      <c r="BT9" s="497"/>
      <c r="BU9" s="305" t="s">
        <v>7884</v>
      </c>
      <c r="BV9" s="306"/>
      <c r="BW9" s="308"/>
      <c r="BX9" s="308"/>
      <c r="BY9" s="308"/>
      <c r="BZ9" s="308"/>
      <c r="CA9" s="308"/>
      <c r="CB9" s="308"/>
      <c r="CC9" s="308"/>
      <c r="CD9" s="307"/>
      <c r="CE9" s="206"/>
      <c r="CF9" s="471" t="s">
        <v>7975</v>
      </c>
      <c r="CG9" s="472"/>
      <c r="CH9" s="472"/>
      <c r="CI9" s="472"/>
      <c r="CJ9" s="473"/>
      <c r="CK9" s="478" t="s">
        <v>7885</v>
      </c>
      <c r="CL9" s="479"/>
      <c r="CM9" s="479"/>
      <c r="CN9" s="479"/>
      <c r="CO9" s="479"/>
      <c r="CP9" s="479"/>
      <c r="CQ9" s="477"/>
      <c r="CR9" s="319" t="s">
        <v>7892</v>
      </c>
      <c r="CS9" s="320"/>
      <c r="CT9" s="207"/>
      <c r="CU9" s="208"/>
      <c r="CV9" s="209"/>
      <c r="CW9" s="209"/>
      <c r="CX9" s="209"/>
      <c r="CY9" s="209"/>
      <c r="CZ9" s="210"/>
      <c r="DA9" s="210"/>
      <c r="DB9" s="210"/>
      <c r="DC9" s="210"/>
      <c r="DD9" s="210"/>
      <c r="DE9" s="211"/>
      <c r="DF9" s="210"/>
      <c r="DG9" s="212"/>
      <c r="DH9" s="211"/>
      <c r="DI9" s="213"/>
      <c r="DJ9" s="316" t="s">
        <v>7860</v>
      </c>
      <c r="DK9" s="317"/>
      <c r="DL9" s="317"/>
      <c r="DM9" s="318"/>
      <c r="DN9" s="531" t="s">
        <v>7861</v>
      </c>
      <c r="DO9" s="532"/>
      <c r="DP9" s="532"/>
      <c r="DQ9" s="533"/>
      <c r="DR9" s="316" t="s">
        <v>7860</v>
      </c>
      <c r="DS9" s="317"/>
      <c r="DT9" s="317"/>
      <c r="DU9" s="318"/>
      <c r="DV9" s="316" t="s">
        <v>7861</v>
      </c>
      <c r="DW9" s="317"/>
      <c r="DX9" s="317"/>
      <c r="DY9" s="317"/>
      <c r="DZ9" s="197"/>
      <c r="EA9" s="197"/>
      <c r="EB9" s="258"/>
      <c r="EC9" s="299"/>
      <c r="ED9" s="544" t="s">
        <v>7944</v>
      </c>
      <c r="EE9" s="545"/>
      <c r="EF9" s="545"/>
      <c r="EG9" s="545"/>
      <c r="EH9" s="545"/>
      <c r="EI9" s="545"/>
      <c r="EJ9" s="545"/>
      <c r="EK9" s="546"/>
    </row>
    <row r="10" spans="1:141" s="198" customFormat="1" ht="39.75" customHeight="1" x14ac:dyDescent="0.25">
      <c r="A10" s="522"/>
      <c r="B10" s="225"/>
      <c r="C10" s="484"/>
      <c r="D10" s="485"/>
      <c r="E10" s="214"/>
      <c r="F10" s="486"/>
      <c r="G10" s="214"/>
      <c r="H10" s="214"/>
      <c r="I10" s="485"/>
      <c r="J10" s="487"/>
      <c r="K10" s="487"/>
      <c r="L10" s="487"/>
      <c r="M10" s="488"/>
      <c r="N10" s="488"/>
      <c r="O10" s="489"/>
      <c r="P10" s="214"/>
      <c r="Q10" s="489"/>
      <c r="R10" s="214"/>
      <c r="S10" s="214"/>
      <c r="T10" s="214"/>
      <c r="U10" s="484"/>
      <c r="V10" s="214"/>
      <c r="W10" s="214"/>
      <c r="X10" s="212"/>
      <c r="Y10" s="523" t="s">
        <v>74</v>
      </c>
      <c r="Z10" s="524"/>
      <c r="AA10" s="524"/>
      <c r="AB10" s="524"/>
      <c r="AC10" s="525"/>
      <c r="AD10" s="212"/>
      <c r="AE10" s="524" t="s">
        <v>74</v>
      </c>
      <c r="AF10" s="524"/>
      <c r="AG10" s="524"/>
      <c r="AH10" s="525"/>
      <c r="AI10" s="539" t="s">
        <v>7897</v>
      </c>
      <c r="AJ10" s="540"/>
      <c r="AK10" s="215"/>
      <c r="AL10" s="534" t="s">
        <v>7161</v>
      </c>
      <c r="AM10" s="535"/>
      <c r="AN10" s="535"/>
      <c r="AO10" s="536"/>
      <c r="AP10" s="216"/>
      <c r="AQ10" s="215"/>
      <c r="AR10" s="217"/>
      <c r="AS10" s="217"/>
      <c r="AT10" s="212"/>
      <c r="AU10" s="212"/>
      <c r="AV10" s="212"/>
      <c r="AW10" s="212"/>
      <c r="AX10" s="212"/>
      <c r="AY10" s="314" t="s">
        <v>7899</v>
      </c>
      <c r="AZ10" s="315"/>
      <c r="BA10" s="554" t="s">
        <v>7900</v>
      </c>
      <c r="BB10" s="555"/>
      <c r="BC10" s="526" t="s">
        <v>8084</v>
      </c>
      <c r="BD10" s="527"/>
      <c r="BE10" s="217"/>
      <c r="BF10" s="311" t="s">
        <v>8085</v>
      </c>
      <c r="BG10" s="310"/>
      <c r="BH10" s="309" t="s">
        <v>8086</v>
      </c>
      <c r="BI10" s="310"/>
      <c r="BJ10" s="312" t="s">
        <v>7943</v>
      </c>
      <c r="BK10" s="312"/>
      <c r="BL10" s="217"/>
      <c r="BM10" s="217"/>
      <c r="BN10" s="217"/>
      <c r="BO10" s="217"/>
      <c r="BP10" s="218"/>
      <c r="BQ10" s="290"/>
      <c r="BR10" s="202"/>
      <c r="BS10" s="202"/>
      <c r="BT10" s="203"/>
      <c r="BU10" s="302"/>
      <c r="BV10" s="551" t="s">
        <v>8128</v>
      </c>
      <c r="BW10" s="552"/>
      <c r="BX10" s="550" t="s">
        <v>3</v>
      </c>
      <c r="BY10" s="550"/>
      <c r="BZ10" s="550" t="s">
        <v>8129</v>
      </c>
      <c r="CA10" s="550"/>
      <c r="CB10" s="551" t="s">
        <v>4</v>
      </c>
      <c r="CC10" s="553"/>
      <c r="CD10" s="219"/>
      <c r="CE10" s="258"/>
      <c r="CF10" s="474"/>
      <c r="CG10" s="475"/>
      <c r="CH10" s="475"/>
      <c r="CI10" s="475"/>
      <c r="CJ10" s="476"/>
      <c r="CK10" s="218"/>
      <c r="CL10" s="537" t="s">
        <v>11</v>
      </c>
      <c r="CM10" s="538"/>
      <c r="CN10" s="220" t="s">
        <v>3</v>
      </c>
      <c r="CO10" s="220" t="s">
        <v>8062</v>
      </c>
      <c r="CP10" s="221" t="s">
        <v>4</v>
      </c>
      <c r="CQ10" s="219"/>
      <c r="CR10" s="321"/>
      <c r="CS10" s="322"/>
      <c r="CT10" s="222"/>
      <c r="CU10" s="222"/>
      <c r="CV10" s="222"/>
      <c r="CW10" s="222"/>
      <c r="CX10" s="223"/>
      <c r="CY10" s="223"/>
      <c r="CZ10" s="224"/>
      <c r="DA10" s="224"/>
      <c r="DB10" s="224"/>
      <c r="DC10" s="224"/>
      <c r="DD10" s="225"/>
      <c r="DE10" s="225"/>
      <c r="DF10" s="225"/>
      <c r="DG10" s="225"/>
      <c r="DH10" s="225"/>
      <c r="DI10" s="225"/>
      <c r="DJ10" s="226"/>
      <c r="DK10" s="226"/>
      <c r="DL10" s="529" t="s">
        <v>7871</v>
      </c>
      <c r="DM10" s="530"/>
      <c r="DN10" s="226"/>
      <c r="DO10" s="226"/>
      <c r="DP10" s="529" t="s">
        <v>7872</v>
      </c>
      <c r="DQ10" s="530"/>
      <c r="DR10" s="226"/>
      <c r="DS10" s="226"/>
      <c r="DT10" s="529" t="s">
        <v>7871</v>
      </c>
      <c r="DU10" s="530"/>
      <c r="DV10" s="226"/>
      <c r="DW10" s="226"/>
      <c r="DX10" s="529" t="s">
        <v>7872</v>
      </c>
      <c r="DY10" s="530"/>
      <c r="DZ10" s="206"/>
      <c r="EA10" s="206"/>
      <c r="EB10" s="258"/>
      <c r="EC10" s="299"/>
      <c r="ED10" s="547" t="s">
        <v>3598</v>
      </c>
      <c r="EE10" s="548"/>
      <c r="EF10" s="549"/>
      <c r="EG10" s="547" t="s">
        <v>3599</v>
      </c>
      <c r="EH10" s="549"/>
      <c r="EI10" s="547" t="s">
        <v>3600</v>
      </c>
      <c r="EJ10" s="549"/>
      <c r="EK10" s="296"/>
    </row>
    <row r="11" spans="1:141" s="198" customFormat="1" ht="108" customHeight="1" x14ac:dyDescent="0.25">
      <c r="A11" s="522"/>
      <c r="B11" s="228" t="s">
        <v>8078</v>
      </c>
      <c r="C11" s="490" t="s">
        <v>7</v>
      </c>
      <c r="D11" s="491" t="s">
        <v>8034</v>
      </c>
      <c r="E11" s="227" t="s">
        <v>8033</v>
      </c>
      <c r="F11" s="492" t="s">
        <v>8032</v>
      </c>
      <c r="G11" s="227" t="s">
        <v>8031</v>
      </c>
      <c r="H11" s="227" t="s">
        <v>8030</v>
      </c>
      <c r="I11" s="491" t="s">
        <v>8029</v>
      </c>
      <c r="J11" s="233" t="s">
        <v>7154</v>
      </c>
      <c r="K11" s="233" t="s">
        <v>7155</v>
      </c>
      <c r="L11" s="233" t="s">
        <v>7156</v>
      </c>
      <c r="M11" s="493" t="s">
        <v>7157</v>
      </c>
      <c r="N11" s="493" t="s">
        <v>7158</v>
      </c>
      <c r="O11" s="494" t="s">
        <v>7880</v>
      </c>
      <c r="P11" s="227" t="s">
        <v>19</v>
      </c>
      <c r="Q11" s="494" t="s">
        <v>7881</v>
      </c>
      <c r="R11" s="227" t="s">
        <v>76</v>
      </c>
      <c r="S11" s="227" t="s">
        <v>60</v>
      </c>
      <c r="T11" s="227" t="s">
        <v>7865</v>
      </c>
      <c r="U11" s="490" t="s">
        <v>7972</v>
      </c>
      <c r="V11" s="227" t="s">
        <v>7882</v>
      </c>
      <c r="W11" s="227" t="s">
        <v>7973</v>
      </c>
      <c r="X11" s="228" t="s">
        <v>8080</v>
      </c>
      <c r="Y11" s="228" t="s">
        <v>7986</v>
      </c>
      <c r="Z11" s="228" t="s">
        <v>7866</v>
      </c>
      <c r="AA11" s="228" t="s">
        <v>7867</v>
      </c>
      <c r="AB11" s="228" t="s">
        <v>7987</v>
      </c>
      <c r="AC11" s="229" t="s">
        <v>75</v>
      </c>
      <c r="AD11" s="228" t="s">
        <v>7896</v>
      </c>
      <c r="AE11" s="230" t="s">
        <v>7988</v>
      </c>
      <c r="AF11" s="228" t="s">
        <v>58</v>
      </c>
      <c r="AG11" s="228" t="s">
        <v>7989</v>
      </c>
      <c r="AH11" s="231" t="s">
        <v>3596</v>
      </c>
      <c r="AI11" s="228" t="s">
        <v>59</v>
      </c>
      <c r="AJ11" s="228" t="s">
        <v>7990</v>
      </c>
      <c r="AK11" s="232" t="s">
        <v>7898</v>
      </c>
      <c r="AL11" s="199" t="s">
        <v>7991</v>
      </c>
      <c r="AM11" s="199" t="s">
        <v>7160</v>
      </c>
      <c r="AN11" s="199" t="s">
        <v>7992</v>
      </c>
      <c r="AO11" s="199" t="s">
        <v>7153</v>
      </c>
      <c r="AP11" s="233" t="s">
        <v>7146</v>
      </c>
      <c r="AQ11" s="232" t="s">
        <v>7983</v>
      </c>
      <c r="AR11" s="234" t="s">
        <v>61</v>
      </c>
      <c r="AS11" s="234" t="s">
        <v>8081</v>
      </c>
      <c r="AT11" s="228" t="s">
        <v>20</v>
      </c>
      <c r="AU11" s="228" t="s">
        <v>71</v>
      </c>
      <c r="AV11" s="228" t="s">
        <v>8082</v>
      </c>
      <c r="AW11" s="228" t="s">
        <v>7984</v>
      </c>
      <c r="AX11" s="228" t="s">
        <v>8083</v>
      </c>
      <c r="AY11" s="235" t="s">
        <v>21</v>
      </c>
      <c r="AZ11" s="235" t="s">
        <v>22</v>
      </c>
      <c r="BA11" s="235" t="s">
        <v>21</v>
      </c>
      <c r="BB11" s="235" t="s">
        <v>22</v>
      </c>
      <c r="BC11" s="236" t="s">
        <v>21</v>
      </c>
      <c r="BD11" s="236" t="s">
        <v>22</v>
      </c>
      <c r="BE11" s="234" t="s">
        <v>15</v>
      </c>
      <c r="BF11" s="237" t="s">
        <v>8091</v>
      </c>
      <c r="BG11" s="235" t="s">
        <v>23</v>
      </c>
      <c r="BH11" s="237" t="s">
        <v>8091</v>
      </c>
      <c r="BI11" s="235" t="s">
        <v>23</v>
      </c>
      <c r="BJ11" s="238" t="s">
        <v>7905</v>
      </c>
      <c r="BK11" s="238" t="s">
        <v>7906</v>
      </c>
      <c r="BL11" s="297" t="s">
        <v>7147</v>
      </c>
      <c r="BM11" s="228" t="s">
        <v>24</v>
      </c>
      <c r="BN11" s="228" t="s">
        <v>25</v>
      </c>
      <c r="BO11" s="234" t="s">
        <v>7985</v>
      </c>
      <c r="BP11" s="232" t="s">
        <v>7901</v>
      </c>
      <c r="BQ11" s="239" t="s">
        <v>7993</v>
      </c>
      <c r="BR11" s="239" t="s">
        <v>7994</v>
      </c>
      <c r="BS11" s="239" t="s">
        <v>7995</v>
      </c>
      <c r="BT11" s="240" t="s">
        <v>78</v>
      </c>
      <c r="BU11" s="301" t="s">
        <v>9</v>
      </c>
      <c r="BV11" s="241" t="s">
        <v>8067</v>
      </c>
      <c r="BW11" s="241" t="s">
        <v>8068</v>
      </c>
      <c r="BX11" s="242" t="s">
        <v>10</v>
      </c>
      <c r="BY11" s="242" t="s">
        <v>5</v>
      </c>
      <c r="BZ11" s="242" t="s">
        <v>10</v>
      </c>
      <c r="CA11" s="242" t="s">
        <v>6</v>
      </c>
      <c r="CB11" s="242" t="s">
        <v>10</v>
      </c>
      <c r="CC11" s="242" t="s">
        <v>6</v>
      </c>
      <c r="CD11" s="232" t="s">
        <v>80</v>
      </c>
      <c r="CE11" s="240" t="s">
        <v>7130</v>
      </c>
      <c r="CF11" s="243" t="s">
        <v>7993</v>
      </c>
      <c r="CG11" s="243" t="s">
        <v>7996</v>
      </c>
      <c r="CH11" s="243" t="s">
        <v>7997</v>
      </c>
      <c r="CI11" s="243" t="s">
        <v>7998</v>
      </c>
      <c r="CJ11" s="240" t="s">
        <v>7128</v>
      </c>
      <c r="CK11" s="244" t="s">
        <v>9</v>
      </c>
      <c r="CL11" s="245" t="s">
        <v>8067</v>
      </c>
      <c r="CM11" s="245" t="s">
        <v>8068</v>
      </c>
      <c r="CN11" s="220" t="s">
        <v>10</v>
      </c>
      <c r="CO11" s="220" t="s">
        <v>10</v>
      </c>
      <c r="CP11" s="220" t="s">
        <v>10</v>
      </c>
      <c r="CQ11" s="232" t="s">
        <v>80</v>
      </c>
      <c r="CR11" s="246" t="s">
        <v>51</v>
      </c>
      <c r="CS11" s="246" t="s">
        <v>52</v>
      </c>
      <c r="CT11" s="247" t="s">
        <v>7976</v>
      </c>
      <c r="CU11" s="247" t="s">
        <v>7977</v>
      </c>
      <c r="CV11" s="247" t="s">
        <v>7893</v>
      </c>
      <c r="CW11" s="247" t="s">
        <v>7978</v>
      </c>
      <c r="CX11" s="248" t="s">
        <v>7894</v>
      </c>
      <c r="CY11" s="248" t="s">
        <v>7979</v>
      </c>
      <c r="CZ11" s="249" t="s">
        <v>7980</v>
      </c>
      <c r="DA11" s="224" t="s">
        <v>7981</v>
      </c>
      <c r="DB11" s="224" t="s">
        <v>7868</v>
      </c>
      <c r="DC11" s="224" t="s">
        <v>7982</v>
      </c>
      <c r="DD11" s="224" t="s">
        <v>53</v>
      </c>
      <c r="DE11" s="293" t="s">
        <v>81</v>
      </c>
      <c r="DF11" s="224" t="s">
        <v>8037</v>
      </c>
      <c r="DG11" s="225" t="s">
        <v>8028</v>
      </c>
      <c r="DH11" s="293" t="s">
        <v>8079</v>
      </c>
      <c r="DI11" s="294" t="s">
        <v>7895</v>
      </c>
      <c r="DJ11" s="250" t="s">
        <v>7870</v>
      </c>
      <c r="DK11" s="250" t="s">
        <v>8092</v>
      </c>
      <c r="DL11" s="251" t="s">
        <v>7857</v>
      </c>
      <c r="DM11" s="251" t="s">
        <v>7858</v>
      </c>
      <c r="DN11" s="250" t="s">
        <v>7856</v>
      </c>
      <c r="DO11" s="250" t="s">
        <v>7902</v>
      </c>
      <c r="DP11" s="251" t="s">
        <v>7857</v>
      </c>
      <c r="DQ11" s="251" t="s">
        <v>7858</v>
      </c>
      <c r="DR11" s="250" t="s">
        <v>7870</v>
      </c>
      <c r="DS11" s="250" t="s">
        <v>7902</v>
      </c>
      <c r="DT11" s="251" t="s">
        <v>7857</v>
      </c>
      <c r="DU11" s="251" t="s">
        <v>7858</v>
      </c>
      <c r="DV11" s="250" t="s">
        <v>7856</v>
      </c>
      <c r="DW11" s="250" t="s">
        <v>7902</v>
      </c>
      <c r="DX11" s="251" t="s">
        <v>7857</v>
      </c>
      <c r="DY11" s="251" t="s">
        <v>7858</v>
      </c>
      <c r="DZ11" s="240" t="s">
        <v>7903</v>
      </c>
      <c r="EA11" s="240" t="s">
        <v>7904</v>
      </c>
      <c r="EB11" s="258" t="s">
        <v>8093</v>
      </c>
      <c r="EC11" s="300" t="s">
        <v>17</v>
      </c>
      <c r="ED11" s="252" t="s">
        <v>3602</v>
      </c>
      <c r="EE11" s="253" t="s">
        <v>7151</v>
      </c>
      <c r="EF11" s="252" t="s">
        <v>7907</v>
      </c>
      <c r="EG11" s="252" t="s">
        <v>7908</v>
      </c>
      <c r="EH11" s="253" t="s">
        <v>7999</v>
      </c>
      <c r="EI11" s="254" t="s">
        <v>7909</v>
      </c>
      <c r="EJ11" s="255" t="s">
        <v>8000</v>
      </c>
      <c r="EK11" s="295" t="s">
        <v>3601</v>
      </c>
    </row>
    <row r="12" spans="1:141" s="8" customFormat="1" ht="22.5" customHeight="1" x14ac:dyDescent="0.2">
      <c r="A12" s="115" t="s">
        <v>3604</v>
      </c>
      <c r="B12" s="124" t="s">
        <v>3594</v>
      </c>
      <c r="C12" s="116">
        <v>1</v>
      </c>
      <c r="D12" s="116">
        <v>2</v>
      </c>
      <c r="E12" s="116">
        <v>3</v>
      </c>
      <c r="F12" s="116">
        <v>4</v>
      </c>
      <c r="G12" s="116">
        <v>5</v>
      </c>
      <c r="H12" s="116">
        <v>6</v>
      </c>
      <c r="I12" s="116">
        <v>7</v>
      </c>
      <c r="J12" s="116">
        <v>8</v>
      </c>
      <c r="K12" s="116">
        <v>9</v>
      </c>
      <c r="L12" s="116">
        <v>10</v>
      </c>
      <c r="M12" s="116">
        <v>11</v>
      </c>
      <c r="N12" s="116">
        <v>12</v>
      </c>
      <c r="O12" s="116">
        <v>13</v>
      </c>
      <c r="P12" s="116">
        <v>14</v>
      </c>
      <c r="Q12" s="116">
        <v>15</v>
      </c>
      <c r="R12" s="116">
        <v>16</v>
      </c>
      <c r="S12" s="116">
        <v>17</v>
      </c>
      <c r="T12" s="116">
        <v>18</v>
      </c>
      <c r="U12" s="116">
        <v>19</v>
      </c>
      <c r="V12" s="116">
        <v>20</v>
      </c>
      <c r="W12" s="116">
        <v>21</v>
      </c>
      <c r="X12" s="116">
        <v>22</v>
      </c>
      <c r="Y12" s="116">
        <v>23</v>
      </c>
      <c r="Z12" s="116">
        <v>24</v>
      </c>
      <c r="AA12" s="116">
        <v>25</v>
      </c>
      <c r="AB12" s="116">
        <v>26</v>
      </c>
      <c r="AC12" s="116">
        <v>27</v>
      </c>
      <c r="AD12" s="116">
        <v>28</v>
      </c>
      <c r="AE12" s="116">
        <v>29</v>
      </c>
      <c r="AF12" s="116">
        <v>30</v>
      </c>
      <c r="AG12" s="116">
        <v>31</v>
      </c>
      <c r="AH12" s="116">
        <v>32</v>
      </c>
      <c r="AI12" s="116">
        <v>33</v>
      </c>
      <c r="AJ12" s="116">
        <v>34</v>
      </c>
      <c r="AK12" s="116">
        <v>35</v>
      </c>
      <c r="AL12" s="116">
        <v>36</v>
      </c>
      <c r="AM12" s="116">
        <v>37</v>
      </c>
      <c r="AN12" s="116">
        <v>38</v>
      </c>
      <c r="AO12" s="116">
        <v>39</v>
      </c>
      <c r="AP12" s="116">
        <v>40</v>
      </c>
      <c r="AQ12" s="116">
        <v>41</v>
      </c>
      <c r="AR12" s="116">
        <v>42</v>
      </c>
      <c r="AS12" s="116">
        <v>43</v>
      </c>
      <c r="AT12" s="116">
        <v>44</v>
      </c>
      <c r="AU12" s="116">
        <v>45</v>
      </c>
      <c r="AV12" s="116">
        <v>46</v>
      </c>
      <c r="AW12" s="116">
        <v>47</v>
      </c>
      <c r="AX12" s="116">
        <v>48</v>
      </c>
      <c r="AY12" s="116">
        <v>49</v>
      </c>
      <c r="AZ12" s="116">
        <v>50</v>
      </c>
      <c r="BA12" s="116">
        <v>51</v>
      </c>
      <c r="BB12" s="116">
        <v>52</v>
      </c>
      <c r="BC12" s="116">
        <v>53</v>
      </c>
      <c r="BD12" s="116">
        <v>54</v>
      </c>
      <c r="BE12" s="116">
        <v>55</v>
      </c>
      <c r="BF12" s="116">
        <v>56</v>
      </c>
      <c r="BG12" s="116">
        <v>57</v>
      </c>
      <c r="BH12" s="116">
        <v>58</v>
      </c>
      <c r="BI12" s="116">
        <v>59</v>
      </c>
      <c r="BJ12" s="116">
        <v>60</v>
      </c>
      <c r="BK12" s="116">
        <v>61</v>
      </c>
      <c r="BL12" s="116">
        <v>62</v>
      </c>
      <c r="BM12" s="116">
        <v>63</v>
      </c>
      <c r="BN12" s="116">
        <v>64</v>
      </c>
      <c r="BO12" s="116">
        <v>65</v>
      </c>
      <c r="BP12" s="116">
        <v>66</v>
      </c>
      <c r="BQ12" s="116">
        <v>67</v>
      </c>
      <c r="BR12" s="116">
        <v>68</v>
      </c>
      <c r="BS12" s="116">
        <v>69</v>
      </c>
      <c r="BT12" s="116">
        <v>70</v>
      </c>
      <c r="BU12" s="116">
        <v>71</v>
      </c>
      <c r="BV12" s="116">
        <v>72</v>
      </c>
      <c r="BW12" s="116">
        <v>73</v>
      </c>
      <c r="BX12" s="116">
        <v>74</v>
      </c>
      <c r="BY12" s="116">
        <v>75</v>
      </c>
      <c r="BZ12" s="116">
        <v>76</v>
      </c>
      <c r="CA12" s="116">
        <v>77</v>
      </c>
      <c r="CB12" s="116">
        <v>78</v>
      </c>
      <c r="CC12" s="116">
        <v>79</v>
      </c>
      <c r="CD12" s="116">
        <v>80</v>
      </c>
      <c r="CE12" s="123" t="s">
        <v>3594</v>
      </c>
      <c r="CF12" s="69">
        <v>81</v>
      </c>
      <c r="CG12" s="69">
        <v>82</v>
      </c>
      <c r="CH12" s="69">
        <v>83</v>
      </c>
      <c r="CI12" s="69">
        <v>84</v>
      </c>
      <c r="CJ12" s="69">
        <v>85</v>
      </c>
      <c r="CK12" s="69">
        <v>86</v>
      </c>
      <c r="CL12" s="69">
        <v>87</v>
      </c>
      <c r="CM12" s="69">
        <v>88</v>
      </c>
      <c r="CN12" s="69">
        <v>89</v>
      </c>
      <c r="CO12" s="69">
        <v>90</v>
      </c>
      <c r="CP12" s="69">
        <v>91</v>
      </c>
      <c r="CQ12" s="69">
        <v>92</v>
      </c>
      <c r="CR12" s="69">
        <v>93</v>
      </c>
      <c r="CS12" s="69">
        <v>94</v>
      </c>
      <c r="CT12" s="69">
        <v>95</v>
      </c>
      <c r="CU12" s="69">
        <v>96</v>
      </c>
      <c r="CV12" s="69">
        <v>97</v>
      </c>
      <c r="CW12" s="69">
        <v>98</v>
      </c>
      <c r="CX12" s="69">
        <v>99</v>
      </c>
      <c r="CY12" s="69">
        <v>100</v>
      </c>
      <c r="CZ12" s="69">
        <v>101</v>
      </c>
      <c r="DA12" s="69">
        <v>102</v>
      </c>
      <c r="DB12" s="69">
        <v>103</v>
      </c>
      <c r="DC12" s="69">
        <v>104</v>
      </c>
      <c r="DD12" s="69">
        <v>105</v>
      </c>
      <c r="DE12" s="69">
        <v>106</v>
      </c>
      <c r="DF12" s="69">
        <v>107</v>
      </c>
      <c r="DG12" s="69">
        <v>108</v>
      </c>
      <c r="DH12" s="69">
        <v>109</v>
      </c>
      <c r="DI12" s="69">
        <v>110</v>
      </c>
      <c r="DJ12" s="69">
        <v>111</v>
      </c>
      <c r="DK12" s="69">
        <v>112</v>
      </c>
      <c r="DL12" s="69">
        <v>113</v>
      </c>
      <c r="DM12" s="69">
        <v>114</v>
      </c>
      <c r="DN12" s="69">
        <v>115</v>
      </c>
      <c r="DO12" s="69">
        <v>116</v>
      </c>
      <c r="DP12" s="69">
        <v>117</v>
      </c>
      <c r="DQ12" s="69">
        <v>118</v>
      </c>
      <c r="DR12" s="69">
        <v>119</v>
      </c>
      <c r="DS12" s="69">
        <v>120</v>
      </c>
      <c r="DT12" s="69">
        <v>121</v>
      </c>
      <c r="DU12" s="69">
        <v>122</v>
      </c>
      <c r="DV12" s="69">
        <v>123</v>
      </c>
      <c r="DW12" s="69">
        <v>124</v>
      </c>
      <c r="DX12" s="69">
        <v>125</v>
      </c>
      <c r="DY12" s="69">
        <v>126</v>
      </c>
      <c r="DZ12" s="69">
        <v>127</v>
      </c>
      <c r="EA12" s="69">
        <v>128</v>
      </c>
      <c r="EB12" s="69">
        <v>129</v>
      </c>
      <c r="EC12" s="69">
        <v>130</v>
      </c>
      <c r="ED12" s="69">
        <v>131</v>
      </c>
      <c r="EE12" s="69">
        <v>132</v>
      </c>
      <c r="EF12" s="69">
        <v>133</v>
      </c>
      <c r="EG12" s="69">
        <v>134</v>
      </c>
      <c r="EH12" s="69">
        <v>135</v>
      </c>
      <c r="EI12" s="69">
        <v>136</v>
      </c>
      <c r="EJ12" s="69">
        <v>137</v>
      </c>
      <c r="EK12" s="69">
        <v>138</v>
      </c>
    </row>
    <row r="13" spans="1:141" s="33" customFormat="1" ht="39" hidden="1" customHeight="1" x14ac:dyDescent="0.25">
      <c r="A13" s="11"/>
      <c r="B13" s="65"/>
      <c r="C13" s="66"/>
      <c r="D13" s="97" t="str">
        <f>IF(C13&lt;&gt;"",IF(COUNTIF(' Dane pomocnicze (ze spr. 21)'!$C$5:$C$1540,'Aglomeracje 2022 r.'!C13)&gt;0,VLOOKUP(C13,' Dane pomocnicze (ze spr. 21)'!$C$5:$V$1540,2,0),"Brak takiego ID aglomeracji w spr. z 2021 r."),"")</f>
        <v/>
      </c>
      <c r="E13" s="11"/>
      <c r="F13" s="14"/>
      <c r="G13" s="14"/>
      <c r="H13" s="14"/>
      <c r="I13" s="95" t="str">
        <f>IF(COUNTIF(' Dane pomocnicze (ze spr. 21)'!$C$5:$C$1540,'Aglomeracje 2022 r.'!C13)&gt;0,VLOOKUP(C13,' Dane pomocnicze (ze spr. 21)'!$C$5:$V$1540,4,0),"")</f>
        <v/>
      </c>
      <c r="J13" s="95" t="str">
        <f>IF(I13&lt;&gt;"",VLOOKUP(C13,' Dane pomocnicze (ze spr. 21)'!$C$5:$V$1540,5,0),"")</f>
        <v/>
      </c>
      <c r="K13" s="95" t="str">
        <f>IF(I13&lt;&gt;"",VLOOKUP(C13,' Dane pomocnicze (ze spr. 21)'!$C$5:$V$1540,20,0),"")</f>
        <v/>
      </c>
      <c r="L13" s="96" t="str">
        <f>IF(I13&lt;&gt;"",VLOOKUP(C13,' Dane pomocnicze (ze spr. 21)'!$C$5:$V$1540,6,0),"")</f>
        <v/>
      </c>
      <c r="M13" s="96" t="str">
        <f>IF(I13&lt;&gt;"",VLOOKUP(C13,' Dane pomocnicze (ze spr. 21)'!$C$5:$V$1540,7,0),"")</f>
        <v/>
      </c>
      <c r="N13" s="96" t="str">
        <f>IF(I13&lt;&gt;"",VLOOKUP(C13,' Dane pomocnicze (ze spr. 21)'!$C$5:$V$1540,8,0),"")</f>
        <v/>
      </c>
      <c r="O13" s="15"/>
      <c r="P13" s="16"/>
      <c r="Q13" s="15"/>
      <c r="R13" s="17"/>
      <c r="S13" s="15"/>
      <c r="T13" s="18"/>
      <c r="U13" s="19"/>
      <c r="V13" s="17"/>
      <c r="W13" s="15"/>
      <c r="X13" s="20"/>
      <c r="Y13" s="20"/>
      <c r="Z13" s="20"/>
      <c r="AA13" s="20"/>
      <c r="AB13" s="20"/>
      <c r="AC13" s="70">
        <f>X13-Y13-Z13-AB13-AA13</f>
        <v>0</v>
      </c>
      <c r="AD13" s="21"/>
      <c r="AE13" s="22"/>
      <c r="AF13" s="22"/>
      <c r="AG13" s="22"/>
      <c r="AH13" s="71">
        <f>AD13-AE13-AF13-AG13</f>
        <v>0</v>
      </c>
      <c r="AI13" s="22"/>
      <c r="AJ13" s="22"/>
      <c r="AK13" s="71">
        <f>SUM(Y13:AJ13)-AD13</f>
        <v>0</v>
      </c>
      <c r="AL13" s="71">
        <f>Y13+AE13+AI13</f>
        <v>0</v>
      </c>
      <c r="AM13" s="71">
        <f>Z13+AF13+AJ13+AA13</f>
        <v>0</v>
      </c>
      <c r="AN13" s="71">
        <f>AB13+AG13</f>
        <v>0</v>
      </c>
      <c r="AO13" s="71">
        <f>IF(AK13-Y13-AE13-AI13&lt;0,"Liczba RLM skanalizowanych nie może być większa od RLM całkowitego",AK13-Y13-AE13-AI13)</f>
        <v>0</v>
      </c>
      <c r="AP13" s="72">
        <f>IF(AK13&gt;0,IF((Y13+AE13+AI13)/AK13&gt;1,"Błąd wpisanych danych",(Y13+AE13+AI13)/AK13),0)</f>
        <v>0</v>
      </c>
      <c r="AQ13" s="73" t="str">
        <f>IF(AND(AK13&gt;=0,AK13&lt;2000), "&lt;2000", IF(AK13&lt;=10000,"≥ 2 000 &lt;10 000",IF(AK13&lt;=15000,"≥ 10 000 &lt;15 000",IF(AK13&lt;=100000,"≥ 15 000 &lt;100 000",IF(AK13&lt;=150000,"≥ 100 000 &lt;150 000","≥ 150 000")))))</f>
        <v>&lt;2000</v>
      </c>
      <c r="AR13" s="22"/>
      <c r="AS13" s="22"/>
      <c r="AT13" s="22"/>
      <c r="AU13" s="22"/>
      <c r="AV13" s="22"/>
      <c r="AW13" s="22"/>
      <c r="AX13" s="22"/>
      <c r="AY13" s="23"/>
      <c r="AZ13" s="23"/>
      <c r="BA13" s="23"/>
      <c r="BB13" s="23"/>
      <c r="BC13" s="74">
        <f>AY13+BA13</f>
        <v>0</v>
      </c>
      <c r="BD13" s="74">
        <f>AZ13+BB13</f>
        <v>0</v>
      </c>
      <c r="BE13" s="23"/>
      <c r="BF13" s="24"/>
      <c r="BG13" s="24"/>
      <c r="BH13" s="24"/>
      <c r="BI13" s="24"/>
      <c r="BJ13" s="24"/>
      <c r="BK13" s="24"/>
      <c r="BL13" s="24"/>
      <c r="BM13" s="24"/>
      <c r="BN13" s="24"/>
      <c r="BO13" s="24"/>
      <c r="BP13" s="75">
        <f>BL13+BM13+BN13+BO13</f>
        <v>0</v>
      </c>
      <c r="BQ13" s="142"/>
      <c r="BR13" s="142"/>
      <c r="BS13" s="142"/>
      <c r="BT13" s="141">
        <f>BQ13+BR13+BS13</f>
        <v>0</v>
      </c>
      <c r="BU13" s="142"/>
      <c r="BV13" s="142"/>
      <c r="BW13" s="142"/>
      <c r="BX13" s="142"/>
      <c r="BY13" s="25"/>
      <c r="BZ13" s="142"/>
      <c r="CA13" s="25"/>
      <c r="CB13" s="142"/>
      <c r="CC13" s="28"/>
      <c r="CD13" s="141">
        <f>BU13+BV13+BW13+BX13+BZ13+CB13</f>
        <v>0</v>
      </c>
      <c r="CE13" s="141">
        <f>ABS(BT13-CD13)</f>
        <v>0</v>
      </c>
      <c r="CF13" s="141">
        <f>SUMIF(' Oczyszczalnie 2022 r.'!$B$15:$B$115,'Aglomeracje 2022 r.'!C13,' Oczyszczalnie 2022 r.'!BO$15:BO$115)</f>
        <v>0</v>
      </c>
      <c r="CG13" s="141">
        <f>SUMIF(' Oczyszczalnie 2022 r.'!$B$15:$B$115,'Aglomeracje 2022 r.'!$C13,' Oczyszczalnie 2022 r.'!BP$15:BP$115)</f>
        <v>0</v>
      </c>
      <c r="CH13" s="141">
        <f>SUMIF(' Oczyszczalnie 2022 r.'!$B$15:$B$115,'Aglomeracje 2022 r.'!$C13,' Oczyszczalnie 2022 r.'!BQ$15:BQ$115)</f>
        <v>0</v>
      </c>
      <c r="CI13" s="141">
        <f>SUMIF(' Oczyszczalnie 2022 r.'!$B$15:$B$115,'Aglomeracje 2022 r.'!$C13,' Oczyszczalnie 2022 r.'!BR$15:BR$115)</f>
        <v>0</v>
      </c>
      <c r="CJ13" s="141">
        <f>CF13+CG13+CH13+CI13</f>
        <v>0</v>
      </c>
      <c r="CK13" s="141">
        <f>SUMIF(' Oczyszczalnie 2022 r.'!$B$15:$B$115,'Aglomeracje 2022 r.'!$C13,' Oczyszczalnie 2022 r.'!BT$15:BT$115)+BU13</f>
        <v>0</v>
      </c>
      <c r="CL13" s="141">
        <f>SUMIF(' Oczyszczalnie 2022 r.'!$B$15:$B$115,'Aglomeracje 2022 r.'!$C13,' Oczyszczalnie 2022 r.'!BU$15:BU$115)+BV13</f>
        <v>0</v>
      </c>
      <c r="CM13" s="141">
        <f>SUMIF(' Oczyszczalnie 2022 r.'!$B$15:$B$115,'Aglomeracje 2022 r.'!$C13,' Oczyszczalnie 2022 r.'!BV$15:BV$115)+BW13</f>
        <v>0</v>
      </c>
      <c r="CN13" s="141">
        <f>SUMIF(' Oczyszczalnie 2022 r.'!$B$15:$B$115,'Aglomeracje 2022 r.'!$C13,' Oczyszczalnie 2022 r.'!BW$15:BW$115)+BX13</f>
        <v>0</v>
      </c>
      <c r="CO13" s="141">
        <f>SUMIF(' Oczyszczalnie 2022 r.'!$B$15:$B$115,'Aglomeracje 2022 r.'!$C13,' Oczyszczalnie 2022 r.'!BY$15:BY$115)+BZ13</f>
        <v>0</v>
      </c>
      <c r="CP13" s="141">
        <f>SUMIF(' Oczyszczalnie 2022 r.'!$B$15:$B$115,'Aglomeracje 2022 r.'!$C13,' Oczyszczalnie 2022 r.'!CA$15:CA$115)+CB13</f>
        <v>0</v>
      </c>
      <c r="CQ13" s="141">
        <f>CK13+CL13+CM13+CN13+CO13+CP13</f>
        <v>0</v>
      </c>
      <c r="CR13" s="29"/>
      <c r="CS13" s="29"/>
      <c r="CT13" s="30"/>
      <c r="CU13" s="30"/>
      <c r="CV13" s="31"/>
      <c r="CW13" s="31"/>
      <c r="CX13" s="31"/>
      <c r="CY13" s="32"/>
      <c r="CZ13" s="28"/>
      <c r="DA13" s="10"/>
      <c r="DB13" s="10"/>
      <c r="DC13" s="10"/>
      <c r="DD13" s="30"/>
      <c r="DE13" s="9"/>
      <c r="DF13" s="30"/>
      <c r="DG13" s="30"/>
      <c r="DH13" s="9"/>
      <c r="DI13" s="25"/>
      <c r="DJ13" s="94"/>
      <c r="DK13" s="104"/>
      <c r="DL13" s="106"/>
      <c r="DM13" s="106"/>
      <c r="DN13" s="94"/>
      <c r="DO13" s="104"/>
      <c r="DP13" s="106"/>
      <c r="DQ13" s="106"/>
      <c r="DR13" s="94"/>
      <c r="DS13" s="104"/>
      <c r="DT13" s="106"/>
      <c r="DU13" s="106"/>
      <c r="DV13" s="94"/>
      <c r="DW13" s="104"/>
      <c r="DX13" s="106"/>
      <c r="DY13" s="106"/>
      <c r="DZ13" s="140">
        <f>SUMIF(' Oczyszczalnie 2022 r.'!$B$15:$B$300,'Aglomeracje 2022 r.'!C13,' Oczyszczalnie 2022 r.'!$CS$15:$CS$300)</f>
        <v>0</v>
      </c>
      <c r="EA13" s="140">
        <f>SUMIF(' Oczyszczalnie 2022 r.'!$B$15:$B$300,'Aglomeracje 2022 r.'!C13,' Oczyszczalnie 2022 r.'!$CX$15:$CX$300)</f>
        <v>0</v>
      </c>
      <c r="EB13" s="108">
        <f t="shared" ref="EB13:EB27" si="9">DK13+DO13+DS13+DW13+DZ13+EA13</f>
        <v>0</v>
      </c>
      <c r="EC13" s="9"/>
      <c r="ED13" s="77">
        <f t="shared" ref="ED13:ED30" si="10">IF(AK13&gt;0,IF(AL13/AK13&lt;1,AL13/AK13,"Błędne wartości w kol. dot. skanalizowania"),0)</f>
        <v>0</v>
      </c>
      <c r="EE13" s="78">
        <f t="shared" ref="EE13:EE30" si="11">IF(AK13&gt;0,IF(AND((AL13/AK13)&gt;=0.98,AL13/AK13&lt;=1,AK13-AL13&lt;=1999),1,0),0)</f>
        <v>0</v>
      </c>
      <c r="EF13" s="79">
        <f t="shared" ref="EF13:EF30" si="12">IF(AND(AK13&gt;=100000,AO13&gt;1999),AO13-1999,IF(ED13&lt;0.98,0.98*AK13-AL13,0))</f>
        <v>0</v>
      </c>
      <c r="EG13" s="78">
        <f>SUMIF(' Oczyszczalnie 2022 r.'!$B$15:$B$194,'Aglomeracje 2022 r.'!C13,' Oczyszczalnie 2022 r.'!$N$15:$N$194)</f>
        <v>0</v>
      </c>
      <c r="EH13" s="78">
        <f t="shared" ref="EH13:EH30" si="13">IF(EE13=1,IF(EG13&gt;=AK13,1,0),0)</f>
        <v>0</v>
      </c>
      <c r="EI13" s="78">
        <f>COUNTIFS(' Oczyszczalnie 2022 r.'!$B$15:$B$200,'Aglomeracje 2022 r.'!C13,' Oczyszczalnie 2022 r.'!$W$15:$W$200,"TAK")</f>
        <v>0</v>
      </c>
      <c r="EJ13" s="80">
        <f t="shared" ref="EJ13:EJ30" si="14">IF(AND(EE13=1,EH13=1),IF(EI13&gt;=G13,1,0),0)</f>
        <v>0</v>
      </c>
      <c r="EK13" s="78">
        <f>EJ13</f>
        <v>0</v>
      </c>
    </row>
    <row r="14" spans="1:141" s="33" customFormat="1" ht="39" hidden="1" customHeight="1" x14ac:dyDescent="0.25">
      <c r="A14" s="11"/>
      <c r="B14" s="65"/>
      <c r="C14" s="66"/>
      <c r="D14" s="97" t="str">
        <f>IF(C14&lt;&gt;"",IF(COUNTIF(' Dane pomocnicze (ze spr. 21)'!$C$5:$C$1540,'Aglomeracje 2022 r.'!C14)&gt;0,VLOOKUP(C14,' Dane pomocnicze (ze spr. 21)'!$C$5:$V$1540,2,0),"Brak takiego ID aglomeracji w spr. z 2021 r."),"")</f>
        <v/>
      </c>
      <c r="E14" s="11"/>
      <c r="F14" s="14"/>
      <c r="G14" s="14"/>
      <c r="H14" s="14"/>
      <c r="I14" s="95" t="str">
        <f>IF(COUNTIF(' Dane pomocnicze (ze spr. 21)'!$C$5:$C$1540,'Aglomeracje 2022 r.'!C14)&gt;0,VLOOKUP(C14,' Dane pomocnicze (ze spr. 21)'!$C$5:$V$1540,4,0),"")</f>
        <v/>
      </c>
      <c r="J14" s="95" t="str">
        <f>IF(I14&lt;&gt;"",VLOOKUP(C14,' Dane pomocnicze (ze spr. 21)'!$C$5:$V$1540,5,0),"")</f>
        <v/>
      </c>
      <c r="K14" s="95" t="str">
        <f>IF(I14&lt;&gt;"",VLOOKUP(C14,' Dane pomocnicze (ze spr. 21)'!$C$5:$V$1540,20,0),"")</f>
        <v/>
      </c>
      <c r="L14" s="96" t="str">
        <f>IF(I14&lt;&gt;"",VLOOKUP(C14,' Dane pomocnicze (ze spr. 21)'!$C$5:$V$1540,6,0),"")</f>
        <v/>
      </c>
      <c r="M14" s="96" t="str">
        <f>IF(I14&lt;&gt;"",VLOOKUP(C14,' Dane pomocnicze (ze spr. 21)'!$C$5:$V$1540,7,0),"")</f>
        <v/>
      </c>
      <c r="N14" s="96" t="str">
        <f>IF(I14&lt;&gt;"",VLOOKUP(C14,' Dane pomocnicze (ze spr. 21)'!$C$5:$V$1540,8,0),"")</f>
        <v/>
      </c>
      <c r="O14" s="15"/>
      <c r="P14" s="16"/>
      <c r="Q14" s="15"/>
      <c r="R14" s="17"/>
      <c r="S14" s="15"/>
      <c r="T14" s="18"/>
      <c r="U14" s="19"/>
      <c r="V14" s="17"/>
      <c r="W14" s="15"/>
      <c r="X14" s="20"/>
      <c r="Y14" s="20"/>
      <c r="Z14" s="20"/>
      <c r="AA14" s="20"/>
      <c r="AB14" s="20"/>
      <c r="AC14" s="70">
        <f t="shared" ref="AC14:AC27" si="15">X14-Y14-Z14-AB14-AA14</f>
        <v>0</v>
      </c>
      <c r="AD14" s="21"/>
      <c r="AE14" s="22"/>
      <c r="AF14" s="22"/>
      <c r="AG14" s="22"/>
      <c r="AH14" s="71">
        <f t="shared" ref="AH14:AH27" si="16">AD14-AE14-AF14-AG14</f>
        <v>0</v>
      </c>
      <c r="AI14" s="22"/>
      <c r="AJ14" s="22"/>
      <c r="AK14" s="71">
        <f t="shared" ref="AK14:AK27" si="17">SUM(Y14:AJ14)-AD14</f>
        <v>0</v>
      </c>
      <c r="AL14" s="71">
        <f t="shared" ref="AL14:AL27" si="18">Y14+AE14+AI14</f>
        <v>0</v>
      </c>
      <c r="AM14" s="71">
        <f t="shared" ref="AM14:AM27" si="19">Z14+AF14+AJ14+AA14</f>
        <v>0</v>
      </c>
      <c r="AN14" s="71">
        <f t="shared" ref="AN14:AN27" si="20">AB14+AG14</f>
        <v>0</v>
      </c>
      <c r="AO14" s="71">
        <f t="shared" ref="AO14:AO27" si="21">IF(AK14-Y14-AE14-AI14&lt;0,"Liczba RLM skanalizowanych nie może być większa od RLM całkowitego",AK14-Y14-AE14-AI14)</f>
        <v>0</v>
      </c>
      <c r="AP14" s="72">
        <f t="shared" ref="AP14:AP27" si="22">IF(AK14&gt;0,IF((Y14+AE14+AI14)/AK14&gt;1,"Błąd wpisanych danych",(Y14+AE14+AI14)/AK14),0)</f>
        <v>0</v>
      </c>
      <c r="AQ14" s="73" t="str">
        <f t="shared" ref="AQ14:AQ27" si="23">IF(AND(AK14&gt;=0,AK14&lt;2000), "&lt;2000", IF(AK14&lt;=10000,"≥ 2 000 &lt;10 000",IF(AK14&lt;=15000,"≥ 10 000 &lt;15 000",IF(AK14&lt;=100000,"≥ 15 000 &lt;100 000",IF(AK14&lt;=150000,"≥ 100 000 &lt;150 000","≥ 150 000")))))</f>
        <v>&lt;2000</v>
      </c>
      <c r="AR14" s="22"/>
      <c r="AS14" s="22"/>
      <c r="AT14" s="22"/>
      <c r="AU14" s="22"/>
      <c r="AV14" s="22"/>
      <c r="AW14" s="22"/>
      <c r="AX14" s="22"/>
      <c r="AY14" s="23"/>
      <c r="AZ14" s="23"/>
      <c r="BA14" s="23"/>
      <c r="BB14" s="23"/>
      <c r="BC14" s="74">
        <f t="shared" ref="BC14:BC27" si="24">AY14+BA14</f>
        <v>0</v>
      </c>
      <c r="BD14" s="74">
        <f t="shared" ref="BD14:BD27" si="25">AZ14+BB14</f>
        <v>0</v>
      </c>
      <c r="BE14" s="23"/>
      <c r="BF14" s="24"/>
      <c r="BG14" s="24"/>
      <c r="BH14" s="24"/>
      <c r="BI14" s="24"/>
      <c r="BJ14" s="24"/>
      <c r="BK14" s="24"/>
      <c r="BL14" s="24"/>
      <c r="BM14" s="24"/>
      <c r="BN14" s="24"/>
      <c r="BO14" s="24"/>
      <c r="BP14" s="75">
        <f t="shared" ref="BP14:BP27" si="26">BL14+BM14+BN14+BO14</f>
        <v>0</v>
      </c>
      <c r="BQ14" s="142"/>
      <c r="BR14" s="142"/>
      <c r="BS14" s="142"/>
      <c r="BT14" s="141">
        <f t="shared" ref="BT14:BT27" si="27">BQ14+BR14+BS14</f>
        <v>0</v>
      </c>
      <c r="BU14" s="142"/>
      <c r="BV14" s="142"/>
      <c r="BW14" s="142"/>
      <c r="BX14" s="142"/>
      <c r="BY14" s="25"/>
      <c r="BZ14" s="142"/>
      <c r="CA14" s="25"/>
      <c r="CB14" s="142"/>
      <c r="CC14" s="28"/>
      <c r="CD14" s="141">
        <f t="shared" ref="CD14:CD27" si="28">BU14+BV14+BW14+BX14+BZ14+CB14</f>
        <v>0</v>
      </c>
      <c r="CE14" s="141">
        <f t="shared" ref="CE14:CE27" si="29">ABS(BT14-CD14)</f>
        <v>0</v>
      </c>
      <c r="CF14" s="141">
        <f>SUMIF(' Oczyszczalnie 2022 r.'!$B$15:$B$115,'Aglomeracje 2022 r.'!C14,' Oczyszczalnie 2022 r.'!BO$15:BO$115)</f>
        <v>0</v>
      </c>
      <c r="CG14" s="141">
        <f>SUMIF(' Oczyszczalnie 2022 r.'!$B$15:$B$115,'Aglomeracje 2022 r.'!$C14,' Oczyszczalnie 2022 r.'!BP$15:BP$115)</f>
        <v>0</v>
      </c>
      <c r="CH14" s="141">
        <f>SUMIF(' Oczyszczalnie 2022 r.'!$B$15:$B$115,'Aglomeracje 2022 r.'!$C14,' Oczyszczalnie 2022 r.'!BQ$15:BQ$115)</f>
        <v>0</v>
      </c>
      <c r="CI14" s="141">
        <f>SUMIF(' Oczyszczalnie 2022 r.'!$B$15:$B$115,'Aglomeracje 2022 r.'!$C14,' Oczyszczalnie 2022 r.'!BR$15:BR$115)</f>
        <v>0</v>
      </c>
      <c r="CJ14" s="141">
        <f t="shared" ref="CJ14:CJ27" si="30">CF14+CG14+CH14+CI14</f>
        <v>0</v>
      </c>
      <c r="CK14" s="141">
        <f>SUMIF(' Oczyszczalnie 2022 r.'!$B$15:$B$115,'Aglomeracje 2022 r.'!$C14,' Oczyszczalnie 2022 r.'!BT$15:BT$115)+BU14</f>
        <v>0</v>
      </c>
      <c r="CL14" s="141">
        <f>SUMIF(' Oczyszczalnie 2022 r.'!$B$15:$B$115,'Aglomeracje 2022 r.'!$C14,' Oczyszczalnie 2022 r.'!BU$15:BU$115)+BV14</f>
        <v>0</v>
      </c>
      <c r="CM14" s="141">
        <f>SUMIF(' Oczyszczalnie 2022 r.'!$B$15:$B$115,'Aglomeracje 2022 r.'!$C14,' Oczyszczalnie 2022 r.'!BV$15:BV$115)+BW14</f>
        <v>0</v>
      </c>
      <c r="CN14" s="141">
        <f>SUMIF(' Oczyszczalnie 2022 r.'!$B$15:$B$115,'Aglomeracje 2022 r.'!$C14,' Oczyszczalnie 2022 r.'!BW$15:BW$115)+BX14</f>
        <v>0</v>
      </c>
      <c r="CO14" s="141">
        <f>SUMIF(' Oczyszczalnie 2022 r.'!$B$15:$B$115,'Aglomeracje 2022 r.'!$C14,' Oczyszczalnie 2022 r.'!BY$15:BY$115)+BZ14</f>
        <v>0</v>
      </c>
      <c r="CP14" s="141">
        <f>SUMIF(' Oczyszczalnie 2022 r.'!$B$15:$B$115,'Aglomeracje 2022 r.'!$C14,' Oczyszczalnie 2022 r.'!CA$15:CA$115)+CB14</f>
        <v>0</v>
      </c>
      <c r="CQ14" s="141">
        <f t="shared" ref="CQ14:CQ27" si="31">CK14+CL14+CM14+CN14+CO14+CP14</f>
        <v>0</v>
      </c>
      <c r="CR14" s="29"/>
      <c r="CS14" s="29"/>
      <c r="CT14" s="30"/>
      <c r="CU14" s="30"/>
      <c r="CV14" s="31"/>
      <c r="CW14" s="31"/>
      <c r="CX14" s="31"/>
      <c r="CY14" s="32"/>
      <c r="CZ14" s="28"/>
      <c r="DA14" s="10"/>
      <c r="DB14" s="10"/>
      <c r="DC14" s="10"/>
      <c r="DD14" s="30"/>
      <c r="DE14" s="9"/>
      <c r="DF14" s="30"/>
      <c r="DG14" s="30"/>
      <c r="DH14" s="9"/>
      <c r="DI14" s="25"/>
      <c r="DJ14" s="94"/>
      <c r="DK14" s="104"/>
      <c r="DL14" s="106"/>
      <c r="DM14" s="106"/>
      <c r="DN14" s="94"/>
      <c r="DO14" s="104"/>
      <c r="DP14" s="106"/>
      <c r="DQ14" s="106"/>
      <c r="DR14" s="94"/>
      <c r="DS14" s="104"/>
      <c r="DT14" s="106"/>
      <c r="DU14" s="106"/>
      <c r="DV14" s="94"/>
      <c r="DW14" s="104"/>
      <c r="DX14" s="106"/>
      <c r="DY14" s="106"/>
      <c r="DZ14" s="140">
        <f>SUMIF(' Oczyszczalnie 2022 r.'!$B$15:$B$300,'Aglomeracje 2022 r.'!C14,' Oczyszczalnie 2022 r.'!$CS$15:$CS$300)</f>
        <v>0</v>
      </c>
      <c r="EA14" s="140">
        <f>SUMIF(' Oczyszczalnie 2022 r.'!$B$15:$B$300,'Aglomeracje 2022 r.'!C14,' Oczyszczalnie 2022 r.'!$CX$15:$CX$300)</f>
        <v>0</v>
      </c>
      <c r="EB14" s="108">
        <f t="shared" si="9"/>
        <v>0</v>
      </c>
      <c r="EC14" s="9"/>
      <c r="ED14" s="77">
        <f t="shared" si="10"/>
        <v>0</v>
      </c>
      <c r="EE14" s="78">
        <f t="shared" si="11"/>
        <v>0</v>
      </c>
      <c r="EF14" s="79">
        <f t="shared" si="12"/>
        <v>0</v>
      </c>
      <c r="EG14" s="78">
        <f>SUMIF(' Oczyszczalnie 2022 r.'!$B$15:$B$194,'Aglomeracje 2022 r.'!C14,' Oczyszczalnie 2022 r.'!$N$15:$N$194)</f>
        <v>0</v>
      </c>
      <c r="EH14" s="78">
        <f t="shared" si="13"/>
        <v>0</v>
      </c>
      <c r="EI14" s="78">
        <f>COUNTIFS(' Oczyszczalnie 2022 r.'!$B$15:$B$200,'Aglomeracje 2022 r.'!C14,' Oczyszczalnie 2022 r.'!$W$15:$W$200,"TAK")</f>
        <v>0</v>
      </c>
      <c r="EJ14" s="80">
        <f t="shared" si="14"/>
        <v>0</v>
      </c>
      <c r="EK14" s="78">
        <f t="shared" ref="EK14:EK27" si="32">EJ14</f>
        <v>0</v>
      </c>
    </row>
    <row r="15" spans="1:141" s="33" customFormat="1" ht="30" hidden="1" customHeight="1" x14ac:dyDescent="0.25">
      <c r="A15" s="11"/>
      <c r="B15" s="65"/>
      <c r="C15" s="66"/>
      <c r="D15" s="97" t="str">
        <f>IF(C15&lt;&gt;"",IF(COUNTIF(' Dane pomocnicze (ze spr. 21)'!$C$5:$C$1540,'Aglomeracje 2022 r.'!C15)&gt;0,VLOOKUP(C15,' Dane pomocnicze (ze spr. 21)'!$C$5:$V$1540,2,0),"Brak takiego ID aglomeracji w spr. z 2021 r."),"")</f>
        <v/>
      </c>
      <c r="E15" s="11"/>
      <c r="F15" s="14"/>
      <c r="G15" s="14"/>
      <c r="H15" s="14"/>
      <c r="I15" s="95" t="str">
        <f>IF(COUNTIF(' Dane pomocnicze (ze spr. 21)'!$C$5:$C$1540,'Aglomeracje 2022 r.'!C15)&gt;0,VLOOKUP(C15,' Dane pomocnicze (ze spr. 21)'!$C$5:$V$1540,4,0),"")</f>
        <v/>
      </c>
      <c r="J15" s="95" t="str">
        <f>IF(I15&lt;&gt;"",VLOOKUP(C15,' Dane pomocnicze (ze spr. 21)'!$C$5:$V$1540,5,0),"")</f>
        <v/>
      </c>
      <c r="K15" s="95" t="str">
        <f>IF(I15&lt;&gt;"",VLOOKUP(C15,' Dane pomocnicze (ze spr. 21)'!$C$5:$V$1540,20,0),"")</f>
        <v/>
      </c>
      <c r="L15" s="96" t="str">
        <f>IF(I15&lt;&gt;"",VLOOKUP(C15,' Dane pomocnicze (ze spr. 21)'!$C$5:$V$1540,6,0),"")</f>
        <v/>
      </c>
      <c r="M15" s="96" t="str">
        <f>IF(I15&lt;&gt;"",VLOOKUP(C15,' Dane pomocnicze (ze spr. 21)'!$C$5:$V$1540,7,0),"")</f>
        <v/>
      </c>
      <c r="N15" s="96" t="str">
        <f>IF(I15&lt;&gt;"",VLOOKUP(C15,' Dane pomocnicze (ze spr. 21)'!$C$5:$V$1540,8,0),"")</f>
        <v/>
      </c>
      <c r="O15" s="15"/>
      <c r="P15" s="16"/>
      <c r="Q15" s="15"/>
      <c r="R15" s="17"/>
      <c r="S15" s="15"/>
      <c r="T15" s="18"/>
      <c r="U15" s="19"/>
      <c r="V15" s="17"/>
      <c r="W15" s="15"/>
      <c r="X15" s="20"/>
      <c r="Y15" s="20"/>
      <c r="Z15" s="20"/>
      <c r="AA15" s="20"/>
      <c r="AB15" s="20"/>
      <c r="AC15" s="70">
        <f t="shared" si="15"/>
        <v>0</v>
      </c>
      <c r="AD15" s="21"/>
      <c r="AE15" s="22"/>
      <c r="AF15" s="22"/>
      <c r="AG15" s="22"/>
      <c r="AH15" s="71">
        <f t="shared" si="16"/>
        <v>0</v>
      </c>
      <c r="AI15" s="22"/>
      <c r="AJ15" s="22"/>
      <c r="AK15" s="71">
        <f t="shared" si="17"/>
        <v>0</v>
      </c>
      <c r="AL15" s="71">
        <f t="shared" si="18"/>
        <v>0</v>
      </c>
      <c r="AM15" s="71">
        <f t="shared" si="19"/>
        <v>0</v>
      </c>
      <c r="AN15" s="71">
        <f t="shared" si="20"/>
        <v>0</v>
      </c>
      <c r="AO15" s="71">
        <f t="shared" si="21"/>
        <v>0</v>
      </c>
      <c r="AP15" s="72">
        <f t="shared" si="22"/>
        <v>0</v>
      </c>
      <c r="AQ15" s="73" t="str">
        <f t="shared" si="23"/>
        <v>&lt;2000</v>
      </c>
      <c r="AR15" s="22"/>
      <c r="AS15" s="22"/>
      <c r="AT15" s="22"/>
      <c r="AU15" s="22"/>
      <c r="AV15" s="22"/>
      <c r="AW15" s="22"/>
      <c r="AX15" s="22"/>
      <c r="AY15" s="23"/>
      <c r="AZ15" s="23"/>
      <c r="BA15" s="23"/>
      <c r="BB15" s="23"/>
      <c r="BC15" s="74">
        <f t="shared" si="24"/>
        <v>0</v>
      </c>
      <c r="BD15" s="74">
        <f t="shared" si="25"/>
        <v>0</v>
      </c>
      <c r="BE15" s="23"/>
      <c r="BF15" s="24"/>
      <c r="BG15" s="24"/>
      <c r="BH15" s="24"/>
      <c r="BI15" s="24"/>
      <c r="BJ15" s="24"/>
      <c r="BK15" s="24"/>
      <c r="BL15" s="24"/>
      <c r="BM15" s="24"/>
      <c r="BN15" s="24"/>
      <c r="BO15" s="24"/>
      <c r="BP15" s="75">
        <f t="shared" si="26"/>
        <v>0</v>
      </c>
      <c r="BQ15" s="142"/>
      <c r="BR15" s="142"/>
      <c r="BS15" s="142"/>
      <c r="BT15" s="141">
        <f t="shared" si="27"/>
        <v>0</v>
      </c>
      <c r="BU15" s="142"/>
      <c r="BV15" s="142"/>
      <c r="BW15" s="142"/>
      <c r="BX15" s="142"/>
      <c r="BY15" s="25"/>
      <c r="BZ15" s="142"/>
      <c r="CA15" s="25"/>
      <c r="CB15" s="142"/>
      <c r="CC15" s="28"/>
      <c r="CD15" s="141">
        <f t="shared" si="28"/>
        <v>0</v>
      </c>
      <c r="CE15" s="141">
        <f t="shared" si="29"/>
        <v>0</v>
      </c>
      <c r="CF15" s="141">
        <f>SUMIF(' Oczyszczalnie 2022 r.'!$B$15:$B$115,'Aglomeracje 2022 r.'!C15,' Oczyszczalnie 2022 r.'!BO$15:BO$115)</f>
        <v>0</v>
      </c>
      <c r="CG15" s="141">
        <f>SUMIF(' Oczyszczalnie 2022 r.'!$B$15:$B$115,'Aglomeracje 2022 r.'!$C15,' Oczyszczalnie 2022 r.'!BP$15:BP$115)</f>
        <v>0</v>
      </c>
      <c r="CH15" s="141">
        <f>SUMIF(' Oczyszczalnie 2022 r.'!$B$15:$B$115,'Aglomeracje 2022 r.'!$C15,' Oczyszczalnie 2022 r.'!BQ$15:BQ$115)</f>
        <v>0</v>
      </c>
      <c r="CI15" s="141">
        <f>SUMIF(' Oczyszczalnie 2022 r.'!$B$15:$B$115,'Aglomeracje 2022 r.'!$C15,' Oczyszczalnie 2022 r.'!BR$15:BR$115)</f>
        <v>0</v>
      </c>
      <c r="CJ15" s="141">
        <f t="shared" si="30"/>
        <v>0</v>
      </c>
      <c r="CK15" s="141">
        <f>SUMIF(' Oczyszczalnie 2022 r.'!$B$15:$B$115,'Aglomeracje 2022 r.'!$C15,' Oczyszczalnie 2022 r.'!BT$15:BT$115)+BU15</f>
        <v>0</v>
      </c>
      <c r="CL15" s="141">
        <f>SUMIF(' Oczyszczalnie 2022 r.'!$B$15:$B$115,'Aglomeracje 2022 r.'!$C15,' Oczyszczalnie 2022 r.'!BU$15:BU$115)+BV15</f>
        <v>0</v>
      </c>
      <c r="CM15" s="141">
        <f>SUMIF(' Oczyszczalnie 2022 r.'!$B$15:$B$115,'Aglomeracje 2022 r.'!$C15,' Oczyszczalnie 2022 r.'!BV$15:BV$115)+BW15</f>
        <v>0</v>
      </c>
      <c r="CN15" s="141">
        <f>SUMIF(' Oczyszczalnie 2022 r.'!$B$15:$B$115,'Aglomeracje 2022 r.'!$C15,' Oczyszczalnie 2022 r.'!BW$15:BW$115)+BX15</f>
        <v>0</v>
      </c>
      <c r="CO15" s="141">
        <f>SUMIF(' Oczyszczalnie 2022 r.'!$B$15:$B$115,'Aglomeracje 2022 r.'!$C15,' Oczyszczalnie 2022 r.'!BY$15:BY$115)+BZ15</f>
        <v>0</v>
      </c>
      <c r="CP15" s="141">
        <f>SUMIF(' Oczyszczalnie 2022 r.'!$B$15:$B$115,'Aglomeracje 2022 r.'!$C15,' Oczyszczalnie 2022 r.'!CA$15:CA$115)+CB15</f>
        <v>0</v>
      </c>
      <c r="CQ15" s="141">
        <f t="shared" si="31"/>
        <v>0</v>
      </c>
      <c r="CR15" s="29"/>
      <c r="CS15" s="29"/>
      <c r="CT15" s="30"/>
      <c r="CU15" s="30"/>
      <c r="CV15" s="31"/>
      <c r="CW15" s="31"/>
      <c r="CX15" s="31"/>
      <c r="CY15" s="32"/>
      <c r="CZ15" s="28"/>
      <c r="DA15" s="10"/>
      <c r="DB15" s="10"/>
      <c r="DC15" s="10"/>
      <c r="DD15" s="30"/>
      <c r="DE15" s="9"/>
      <c r="DF15" s="30"/>
      <c r="DG15" s="30"/>
      <c r="DH15" s="9"/>
      <c r="DI15" s="25"/>
      <c r="DJ15" s="94"/>
      <c r="DK15" s="104"/>
      <c r="DL15" s="106"/>
      <c r="DM15" s="106"/>
      <c r="DN15" s="94"/>
      <c r="DO15" s="104"/>
      <c r="DP15" s="106"/>
      <c r="DQ15" s="106"/>
      <c r="DR15" s="94"/>
      <c r="DS15" s="104"/>
      <c r="DT15" s="106"/>
      <c r="DU15" s="106"/>
      <c r="DV15" s="94"/>
      <c r="DW15" s="104"/>
      <c r="DX15" s="106"/>
      <c r="DY15" s="106"/>
      <c r="DZ15" s="140">
        <f>SUMIF(' Oczyszczalnie 2022 r.'!$B$15:$B$300,'Aglomeracje 2022 r.'!C15,' Oczyszczalnie 2022 r.'!$CS$15:$CS$300)</f>
        <v>0</v>
      </c>
      <c r="EA15" s="140">
        <f>SUMIF(' Oczyszczalnie 2022 r.'!$B$15:$B$300,'Aglomeracje 2022 r.'!C15,' Oczyszczalnie 2022 r.'!$CX$15:$CX$300)</f>
        <v>0</v>
      </c>
      <c r="EB15" s="108">
        <f t="shared" si="9"/>
        <v>0</v>
      </c>
      <c r="EC15" s="9"/>
      <c r="ED15" s="77">
        <f t="shared" si="10"/>
        <v>0</v>
      </c>
      <c r="EE15" s="78">
        <f t="shared" si="11"/>
        <v>0</v>
      </c>
      <c r="EF15" s="79">
        <f t="shared" si="12"/>
        <v>0</v>
      </c>
      <c r="EG15" s="78">
        <f>SUMIF(' Oczyszczalnie 2022 r.'!$B$15:$B$194,'Aglomeracje 2022 r.'!C15,' Oczyszczalnie 2022 r.'!$N$15:$N$194)</f>
        <v>0</v>
      </c>
      <c r="EH15" s="78">
        <f t="shared" si="13"/>
        <v>0</v>
      </c>
      <c r="EI15" s="78">
        <f>COUNTIFS(' Oczyszczalnie 2022 r.'!$B$15:$B$200,'Aglomeracje 2022 r.'!C15,' Oczyszczalnie 2022 r.'!$W$15:$W$200,"TAK")</f>
        <v>0</v>
      </c>
      <c r="EJ15" s="80">
        <f t="shared" si="14"/>
        <v>0</v>
      </c>
      <c r="EK15" s="78">
        <f t="shared" si="32"/>
        <v>0</v>
      </c>
    </row>
    <row r="16" spans="1:141" s="33" customFormat="1" ht="30" customHeight="1" x14ac:dyDescent="0.25">
      <c r="A16" s="11">
        <v>1</v>
      </c>
      <c r="B16" s="157"/>
      <c r="C16" s="66"/>
      <c r="D16" s="97" t="str">
        <f>IF(C16&lt;&gt;"",IF(COUNTIF(' Dane pomocnicze (ze spr. 21)'!$C$5:$C$1541,'Aglomeracje 2022 r.'!C16)&gt;0,VLOOKUP(C16,' Dane pomocnicze (ze spr. 21)'!$C$5:$V$1541,2,0),"Brak takiego ID aglomeracji w spr. z 2021 r."),"")</f>
        <v/>
      </c>
      <c r="E16" s="156"/>
      <c r="F16" s="14"/>
      <c r="G16" s="14"/>
      <c r="H16" s="14"/>
      <c r="I16" s="95" t="str">
        <f>IF(COUNTIF(' Dane pomocnicze (ze spr. 21)'!$C$5:$C$1541,'Aglomeracje 2022 r.'!C16)&gt;0,VLOOKUP(C16,' Dane pomocnicze (ze spr. 21)'!$C$5:$V$1541,4,0),"")</f>
        <v/>
      </c>
      <c r="J16" s="95" t="str">
        <f>IF(I16&lt;&gt;"",VLOOKUP(C16,' Dane pomocnicze (ze spr. 21)'!$C$5:$V$1541,5,0),"")</f>
        <v/>
      </c>
      <c r="K16" s="95" t="str">
        <f>IF(I16&lt;&gt;"",VLOOKUP(C16,' Dane pomocnicze (ze spr. 21)'!$C$5:$V$1541,20,0),"")</f>
        <v/>
      </c>
      <c r="L16" s="96" t="str">
        <f>IF(I16&lt;&gt;"",VLOOKUP(C16,' Dane pomocnicze (ze spr. 21)'!$C$5:$V$1541,6,0),"")</f>
        <v/>
      </c>
      <c r="M16" s="96" t="str">
        <f>IF(I16&lt;&gt;"",VLOOKUP(C16,' Dane pomocnicze (ze spr. 21)'!$C$5:$V$1541,7,0),"")</f>
        <v/>
      </c>
      <c r="N16" s="96" t="str">
        <f>IF(I16&lt;&gt;"",VLOOKUP(C16,' Dane pomocnicze (ze spr. 21)'!$C$5:$V$1541,8,0),"")</f>
        <v/>
      </c>
      <c r="O16" s="15"/>
      <c r="P16" s="16"/>
      <c r="Q16" s="15"/>
      <c r="R16" s="17"/>
      <c r="S16" s="15"/>
      <c r="T16" s="13"/>
      <c r="U16" s="19"/>
      <c r="V16" s="17"/>
      <c r="W16" s="15"/>
      <c r="X16" s="20"/>
      <c r="Y16" s="20"/>
      <c r="Z16" s="20"/>
      <c r="AA16" s="20"/>
      <c r="AB16" s="20"/>
      <c r="AC16" s="70">
        <f t="shared" si="15"/>
        <v>0</v>
      </c>
      <c r="AD16" s="21"/>
      <c r="AE16" s="22"/>
      <c r="AF16" s="22"/>
      <c r="AG16" s="22"/>
      <c r="AH16" s="71">
        <f t="shared" si="16"/>
        <v>0</v>
      </c>
      <c r="AI16" s="22"/>
      <c r="AJ16" s="22"/>
      <c r="AK16" s="71">
        <f t="shared" si="17"/>
        <v>0</v>
      </c>
      <c r="AL16" s="71">
        <f t="shared" si="18"/>
        <v>0</v>
      </c>
      <c r="AM16" s="71">
        <f t="shared" si="19"/>
        <v>0</v>
      </c>
      <c r="AN16" s="71">
        <f t="shared" si="20"/>
        <v>0</v>
      </c>
      <c r="AO16" s="71">
        <f t="shared" si="21"/>
        <v>0</v>
      </c>
      <c r="AP16" s="72">
        <f t="shared" si="22"/>
        <v>0</v>
      </c>
      <c r="AQ16" s="73" t="str">
        <f t="shared" si="23"/>
        <v>&lt;2000</v>
      </c>
      <c r="AR16" s="22"/>
      <c r="AS16" s="22"/>
      <c r="AT16" s="22"/>
      <c r="AU16" s="22"/>
      <c r="AV16" s="22"/>
      <c r="AW16" s="22"/>
      <c r="AX16" s="22"/>
      <c r="AY16" s="23">
        <v>7</v>
      </c>
      <c r="AZ16" s="23"/>
      <c r="BA16" s="23"/>
      <c r="BB16" s="23"/>
      <c r="BC16" s="74">
        <f t="shared" si="24"/>
        <v>7</v>
      </c>
      <c r="BD16" s="74">
        <f t="shared" si="25"/>
        <v>0</v>
      </c>
      <c r="BE16" s="23"/>
      <c r="BF16" s="24"/>
      <c r="BG16" s="24"/>
      <c r="BH16" s="24"/>
      <c r="BI16" s="24"/>
      <c r="BJ16" s="24"/>
      <c r="BK16" s="24"/>
      <c r="BL16" s="24"/>
      <c r="BM16" s="24"/>
      <c r="BN16" s="24"/>
      <c r="BO16" s="24"/>
      <c r="BP16" s="158">
        <f>BL16+BM16+BN16+BO16</f>
        <v>0</v>
      </c>
      <c r="BQ16" s="142"/>
      <c r="BR16" s="142"/>
      <c r="BS16" s="142"/>
      <c r="BT16" s="141">
        <f t="shared" si="27"/>
        <v>0</v>
      </c>
      <c r="BU16" s="142"/>
      <c r="BV16" s="142"/>
      <c r="BW16" s="142"/>
      <c r="BX16" s="142"/>
      <c r="BY16" s="9"/>
      <c r="BZ16" s="142"/>
      <c r="CA16" s="9"/>
      <c r="CB16" s="142"/>
      <c r="CC16" s="28"/>
      <c r="CD16" s="141">
        <f t="shared" si="28"/>
        <v>0</v>
      </c>
      <c r="CE16" s="141">
        <f t="shared" si="29"/>
        <v>0</v>
      </c>
      <c r="CF16" s="141">
        <f>SUMIF(' Oczyszczalnie 2022 r.'!$B$15:$B$115,'Aglomeracje 2022 r.'!C16,' Oczyszczalnie 2022 r.'!BO$15:BO$115)</f>
        <v>0</v>
      </c>
      <c r="CG16" s="141">
        <f>SUMIF(' Oczyszczalnie 2022 r.'!$B$15:$B$115,'Aglomeracje 2022 r.'!$C16,' Oczyszczalnie 2022 r.'!BP$15:BP$115)</f>
        <v>0</v>
      </c>
      <c r="CH16" s="141">
        <f>SUMIF(' Oczyszczalnie 2022 r.'!$B$15:$B$115,'Aglomeracje 2022 r.'!$C16,' Oczyszczalnie 2022 r.'!BQ$15:BQ$115)</f>
        <v>0</v>
      </c>
      <c r="CI16" s="141">
        <f>SUMIF(' Oczyszczalnie 2022 r.'!$B$15:$B$115,'Aglomeracje 2022 r.'!$C16,' Oczyszczalnie 2022 r.'!BR$15:BR$115)</f>
        <v>0</v>
      </c>
      <c r="CJ16" s="141">
        <f t="shared" si="30"/>
        <v>0</v>
      </c>
      <c r="CK16" s="141">
        <f>SUMIF(' Oczyszczalnie 2022 r.'!$B$15:$B$115,'Aglomeracje 2022 r.'!$C16,' Oczyszczalnie 2022 r.'!BT$15:BT$115)+BU16</f>
        <v>0</v>
      </c>
      <c r="CL16" s="141">
        <f>SUMIF(' Oczyszczalnie 2022 r.'!$B$15:$B$115,'Aglomeracje 2022 r.'!$C16,' Oczyszczalnie 2022 r.'!BU$15:BU$115)+BV16</f>
        <v>0</v>
      </c>
      <c r="CM16" s="141">
        <f>SUMIF(' Oczyszczalnie 2022 r.'!$B$15:$B$115,'Aglomeracje 2022 r.'!$C16,' Oczyszczalnie 2022 r.'!BV$15:BV$115)+BW16</f>
        <v>0</v>
      </c>
      <c r="CN16" s="141">
        <f>SUMIF(' Oczyszczalnie 2022 r.'!$B$15:$B$115,'Aglomeracje 2022 r.'!$C16,' Oczyszczalnie 2022 r.'!BW$15:BW$115)+BX16</f>
        <v>0</v>
      </c>
      <c r="CO16" s="141">
        <f>SUMIF(' Oczyszczalnie 2022 r.'!$B$15:$B$115,'Aglomeracje 2022 r.'!$C16,' Oczyszczalnie 2022 r.'!BY$15:BY$115)+BZ16</f>
        <v>0</v>
      </c>
      <c r="CP16" s="141">
        <f>SUMIF(' Oczyszczalnie 2022 r.'!$B$15:$B$115,'Aglomeracje 2022 r.'!$C16,' Oczyszczalnie 2022 r.'!CA$15:CA$115)+CB16</f>
        <v>0</v>
      </c>
      <c r="CQ16" s="141">
        <f t="shared" si="31"/>
        <v>0</v>
      </c>
      <c r="CR16" s="29"/>
      <c r="CS16" s="29"/>
      <c r="CT16" s="30"/>
      <c r="CU16" s="30"/>
      <c r="CV16" s="31"/>
      <c r="CW16" s="31"/>
      <c r="CX16" s="31"/>
      <c r="CY16" s="32"/>
      <c r="CZ16" s="28"/>
      <c r="DA16" s="10"/>
      <c r="DB16" s="10"/>
      <c r="DC16" s="10"/>
      <c r="DD16" s="30"/>
      <c r="DE16" s="9"/>
      <c r="DF16" s="9"/>
      <c r="DG16" s="30"/>
      <c r="DH16" s="9"/>
      <c r="DI16" s="9"/>
      <c r="DJ16" s="159"/>
      <c r="DK16" s="160"/>
      <c r="DL16" s="161"/>
      <c r="DM16" s="161"/>
      <c r="DN16" s="159"/>
      <c r="DO16" s="160"/>
      <c r="DP16" s="161"/>
      <c r="DQ16" s="161"/>
      <c r="DR16" s="159"/>
      <c r="DS16" s="160"/>
      <c r="DT16" s="161"/>
      <c r="DU16" s="161"/>
      <c r="DV16" s="159"/>
      <c r="DW16" s="160"/>
      <c r="DX16" s="161"/>
      <c r="DY16" s="161"/>
      <c r="DZ16" s="162">
        <f>SUMIF(' Oczyszczalnie 2022 r.'!$B$15:$B$300,'Aglomeracje 2022 r.'!C16,' Oczyszczalnie 2022 r.'!$CS$15:$CS$300)</f>
        <v>0</v>
      </c>
      <c r="EA16" s="162">
        <f>SUMIF(' Oczyszczalnie 2022 r.'!$B$15:$B$300,'Aglomeracje 2022 r.'!C16,' Oczyszczalnie 2022 r.'!$CX$15:$CX$300)</f>
        <v>0</v>
      </c>
      <c r="EB16" s="163">
        <f>DK16+DO16+DS16+DW16+DZ16+EA16</f>
        <v>0</v>
      </c>
      <c r="EC16" s="9"/>
      <c r="ED16" s="101">
        <f t="shared" si="10"/>
        <v>0</v>
      </c>
      <c r="EE16" s="73">
        <f t="shared" si="11"/>
        <v>0</v>
      </c>
      <c r="EF16" s="76">
        <f t="shared" si="12"/>
        <v>0</v>
      </c>
      <c r="EG16" s="73">
        <f>SUMIF(' Oczyszczalnie 2022 r.'!$B$15:$B$194,'Aglomeracje 2022 r.'!C16,' Oczyszczalnie 2022 r.'!$N$15:$N$194)</f>
        <v>0</v>
      </c>
      <c r="EH16" s="73">
        <f t="shared" si="13"/>
        <v>0</v>
      </c>
      <c r="EI16" s="73">
        <f>COUNTIFS(' Oczyszczalnie 2022 r.'!$B$15:$B$200,'Aglomeracje 2022 r.'!C16,' Oczyszczalnie 2022 r.'!$W$15:$W$200,"TAK")</f>
        <v>0</v>
      </c>
      <c r="EJ16" s="164">
        <f t="shared" si="14"/>
        <v>0</v>
      </c>
      <c r="EK16" s="73">
        <f t="shared" si="32"/>
        <v>0</v>
      </c>
    </row>
    <row r="17" spans="1:141" s="33" customFormat="1" ht="29.25" customHeight="1" x14ac:dyDescent="0.25">
      <c r="A17" s="11">
        <v>2</v>
      </c>
      <c r="B17" s="157"/>
      <c r="C17" s="66"/>
      <c r="D17" s="97" t="str">
        <f>IF(C17&lt;&gt;"",IF(COUNTIF(' Dane pomocnicze (ze spr. 21)'!$C$5:$C$1541,'Aglomeracje 2022 r.'!C17)&gt;0,VLOOKUP(C17,' Dane pomocnicze (ze spr. 21)'!$C$5:$V$1541,2,0),"Brak takiego ID aglomeracji w spr. z 2021 r."),"")</f>
        <v/>
      </c>
      <c r="E17" s="156"/>
      <c r="F17" s="14"/>
      <c r="G17" s="14"/>
      <c r="H17" s="14"/>
      <c r="I17" s="95" t="str">
        <f>IF(COUNTIF(' Dane pomocnicze (ze spr. 21)'!$C$5:$C$1541,'Aglomeracje 2022 r.'!C17)&gt;0,VLOOKUP(C17,' Dane pomocnicze (ze spr. 21)'!$C$5:$V$1541,4,0),"")</f>
        <v/>
      </c>
      <c r="J17" s="95" t="str">
        <f>IF(I17&lt;&gt;"",VLOOKUP(C17,' Dane pomocnicze (ze spr. 21)'!$C$5:$V$1541,5,0),"")</f>
        <v/>
      </c>
      <c r="K17" s="95" t="str">
        <f>IF(I17&lt;&gt;"",VLOOKUP(C17,' Dane pomocnicze (ze spr. 21)'!$C$5:$V$1541,20,0),"")</f>
        <v/>
      </c>
      <c r="L17" s="96" t="str">
        <f>IF(I17&lt;&gt;"",VLOOKUP(C17,' Dane pomocnicze (ze spr. 21)'!$C$5:$V$1541,6,0),"")</f>
        <v/>
      </c>
      <c r="M17" s="96" t="str">
        <f>IF(I17&lt;&gt;"",VLOOKUP(C17,' Dane pomocnicze (ze spr. 21)'!$C$5:$V$1541,7,0),"")</f>
        <v/>
      </c>
      <c r="N17" s="96" t="str">
        <f>IF(I17&lt;&gt;"",VLOOKUP(C17,' Dane pomocnicze (ze spr. 21)'!$C$5:$V$1541,8,0),"")</f>
        <v/>
      </c>
      <c r="O17" s="15"/>
      <c r="P17" s="16"/>
      <c r="Q17" s="15"/>
      <c r="R17" s="17"/>
      <c r="S17" s="15"/>
      <c r="T17" s="13"/>
      <c r="U17" s="19"/>
      <c r="V17" s="17"/>
      <c r="W17" s="15"/>
      <c r="X17" s="20"/>
      <c r="Y17" s="20"/>
      <c r="Z17" s="20"/>
      <c r="AA17" s="20"/>
      <c r="AB17" s="20"/>
      <c r="AC17" s="70">
        <f t="shared" si="15"/>
        <v>0</v>
      </c>
      <c r="AD17" s="21"/>
      <c r="AE17" s="22"/>
      <c r="AF17" s="22"/>
      <c r="AG17" s="22"/>
      <c r="AH17" s="71">
        <f t="shared" si="16"/>
        <v>0</v>
      </c>
      <c r="AI17" s="22"/>
      <c r="AJ17" s="22"/>
      <c r="AK17" s="71">
        <f t="shared" si="17"/>
        <v>0</v>
      </c>
      <c r="AL17" s="71">
        <f t="shared" si="18"/>
        <v>0</v>
      </c>
      <c r="AM17" s="71">
        <f t="shared" si="19"/>
        <v>0</v>
      </c>
      <c r="AN17" s="71">
        <f t="shared" si="20"/>
        <v>0</v>
      </c>
      <c r="AO17" s="71">
        <f t="shared" si="21"/>
        <v>0</v>
      </c>
      <c r="AP17" s="72">
        <f t="shared" si="22"/>
        <v>0</v>
      </c>
      <c r="AQ17" s="73" t="str">
        <f t="shared" si="23"/>
        <v>&lt;2000</v>
      </c>
      <c r="AR17" s="22"/>
      <c r="AS17" s="22"/>
      <c r="AT17" s="22"/>
      <c r="AU17" s="22"/>
      <c r="AV17" s="22"/>
      <c r="AW17" s="22"/>
      <c r="AX17" s="22"/>
      <c r="AY17" s="23"/>
      <c r="AZ17" s="23"/>
      <c r="BA17" s="23"/>
      <c r="BB17" s="23"/>
      <c r="BC17" s="74">
        <f t="shared" si="24"/>
        <v>0</v>
      </c>
      <c r="BD17" s="74">
        <f t="shared" si="25"/>
        <v>0</v>
      </c>
      <c r="BE17" s="23"/>
      <c r="BF17" s="24"/>
      <c r="BG17" s="24"/>
      <c r="BH17" s="24"/>
      <c r="BI17" s="24"/>
      <c r="BJ17" s="24"/>
      <c r="BK17" s="24"/>
      <c r="BL17" s="24"/>
      <c r="BM17" s="24"/>
      <c r="BN17" s="24"/>
      <c r="BO17" s="24"/>
      <c r="BP17" s="158">
        <f t="shared" si="26"/>
        <v>0</v>
      </c>
      <c r="BQ17" s="142"/>
      <c r="BR17" s="142"/>
      <c r="BS17" s="142"/>
      <c r="BT17" s="141">
        <f t="shared" si="27"/>
        <v>0</v>
      </c>
      <c r="BU17" s="142"/>
      <c r="BV17" s="142"/>
      <c r="BW17" s="142"/>
      <c r="BX17" s="142"/>
      <c r="BY17" s="9"/>
      <c r="BZ17" s="142"/>
      <c r="CA17" s="9"/>
      <c r="CB17" s="142"/>
      <c r="CC17" s="28"/>
      <c r="CD17" s="141">
        <f t="shared" si="28"/>
        <v>0</v>
      </c>
      <c r="CE17" s="141">
        <f t="shared" si="29"/>
        <v>0</v>
      </c>
      <c r="CF17" s="141">
        <f>SUMIF(' Oczyszczalnie 2022 r.'!$B$15:$B$115,'Aglomeracje 2022 r.'!C17,' Oczyszczalnie 2022 r.'!BO$15:BO$115)</f>
        <v>0</v>
      </c>
      <c r="CG17" s="141">
        <f>SUMIF(' Oczyszczalnie 2022 r.'!$B$15:$B$115,'Aglomeracje 2022 r.'!$C17,' Oczyszczalnie 2022 r.'!BP$15:BP$115)</f>
        <v>0</v>
      </c>
      <c r="CH17" s="141">
        <f>SUMIF(' Oczyszczalnie 2022 r.'!$B$15:$B$115,'Aglomeracje 2022 r.'!$C17,' Oczyszczalnie 2022 r.'!BQ$15:BQ$115)</f>
        <v>0</v>
      </c>
      <c r="CI17" s="141">
        <f>SUMIF(' Oczyszczalnie 2022 r.'!$B$15:$B$115,'Aglomeracje 2022 r.'!$C17,' Oczyszczalnie 2022 r.'!BR$15:BR$115)</f>
        <v>0</v>
      </c>
      <c r="CJ17" s="141">
        <f t="shared" si="30"/>
        <v>0</v>
      </c>
      <c r="CK17" s="141">
        <f>SUMIF(' Oczyszczalnie 2022 r.'!$B$15:$B$115,'Aglomeracje 2022 r.'!$C17,' Oczyszczalnie 2022 r.'!BT$15:BT$115)+BU17</f>
        <v>0</v>
      </c>
      <c r="CL17" s="141">
        <f>SUMIF(' Oczyszczalnie 2022 r.'!$B$15:$B$115,'Aglomeracje 2022 r.'!$C17,' Oczyszczalnie 2022 r.'!BU$15:BU$115)+BV17</f>
        <v>0</v>
      </c>
      <c r="CM17" s="141">
        <f>SUMIF(' Oczyszczalnie 2022 r.'!$B$15:$B$115,'Aglomeracje 2022 r.'!$C17,' Oczyszczalnie 2022 r.'!BV$15:BV$115)+BW17</f>
        <v>0</v>
      </c>
      <c r="CN17" s="141">
        <f>SUMIF(' Oczyszczalnie 2022 r.'!$B$15:$B$115,'Aglomeracje 2022 r.'!$C17,' Oczyszczalnie 2022 r.'!BW$15:BW$115)+BX17</f>
        <v>0</v>
      </c>
      <c r="CO17" s="141">
        <f>SUMIF(' Oczyszczalnie 2022 r.'!$B$15:$B$115,'Aglomeracje 2022 r.'!$C17,' Oczyszczalnie 2022 r.'!BY$15:BY$115)+BZ17</f>
        <v>0</v>
      </c>
      <c r="CP17" s="141">
        <f>SUMIF(' Oczyszczalnie 2022 r.'!$B$15:$B$115,'Aglomeracje 2022 r.'!$C17,' Oczyszczalnie 2022 r.'!CA$15:CA$115)+CB17</f>
        <v>0</v>
      </c>
      <c r="CQ17" s="141">
        <f t="shared" si="31"/>
        <v>0</v>
      </c>
      <c r="CR17" s="29"/>
      <c r="CS17" s="29"/>
      <c r="CT17" s="30"/>
      <c r="CU17" s="30"/>
      <c r="CV17" s="31"/>
      <c r="CW17" s="31"/>
      <c r="CX17" s="31"/>
      <c r="CY17" s="32"/>
      <c r="CZ17" s="28"/>
      <c r="DA17" s="10"/>
      <c r="DB17" s="10"/>
      <c r="DC17" s="10"/>
      <c r="DD17" s="30"/>
      <c r="DE17" s="9"/>
      <c r="DF17" s="9"/>
      <c r="DG17" s="30"/>
      <c r="DH17" s="9"/>
      <c r="DI17" s="9"/>
      <c r="DJ17" s="159"/>
      <c r="DK17" s="160"/>
      <c r="DL17" s="161"/>
      <c r="DM17" s="161"/>
      <c r="DN17" s="159"/>
      <c r="DO17" s="160"/>
      <c r="DP17" s="161"/>
      <c r="DQ17" s="161"/>
      <c r="DR17" s="159"/>
      <c r="DS17" s="160"/>
      <c r="DT17" s="161"/>
      <c r="DU17" s="161"/>
      <c r="DV17" s="159"/>
      <c r="DW17" s="160"/>
      <c r="DX17" s="161"/>
      <c r="DY17" s="161"/>
      <c r="DZ17" s="162">
        <f>SUMIF(' Oczyszczalnie 2022 r.'!$B$15:$B$300,'Aglomeracje 2022 r.'!C17,' Oczyszczalnie 2022 r.'!$CS$15:$CS$300)</f>
        <v>0</v>
      </c>
      <c r="EA17" s="162">
        <f>SUMIF(' Oczyszczalnie 2022 r.'!$B$15:$B$300,'Aglomeracje 2022 r.'!C17,' Oczyszczalnie 2022 r.'!$CX$15:$CX$300)</f>
        <v>0</v>
      </c>
      <c r="EB17" s="163">
        <f t="shared" si="9"/>
        <v>0</v>
      </c>
      <c r="EC17" s="9"/>
      <c r="ED17" s="101">
        <f t="shared" si="10"/>
        <v>0</v>
      </c>
      <c r="EE17" s="73">
        <f t="shared" si="11"/>
        <v>0</v>
      </c>
      <c r="EF17" s="76">
        <f t="shared" si="12"/>
        <v>0</v>
      </c>
      <c r="EG17" s="73">
        <f>SUMIF(' Oczyszczalnie 2022 r.'!$B$15:$B$194,'Aglomeracje 2022 r.'!C17,' Oczyszczalnie 2022 r.'!$N$15:$N$194)</f>
        <v>0</v>
      </c>
      <c r="EH17" s="73">
        <f t="shared" si="13"/>
        <v>0</v>
      </c>
      <c r="EI17" s="73">
        <f>COUNTIFS(' Oczyszczalnie 2022 r.'!$B$15:$B$200,'Aglomeracje 2022 r.'!C17,' Oczyszczalnie 2022 r.'!$W$15:$W$200,"TAK")</f>
        <v>0</v>
      </c>
      <c r="EJ17" s="164">
        <f t="shared" si="14"/>
        <v>0</v>
      </c>
      <c r="EK17" s="73">
        <f t="shared" si="32"/>
        <v>0</v>
      </c>
    </row>
    <row r="18" spans="1:141" s="33" customFormat="1" ht="30" customHeight="1" x14ac:dyDescent="0.25">
      <c r="A18" s="11">
        <v>3</v>
      </c>
      <c r="B18" s="157"/>
      <c r="C18" s="66"/>
      <c r="D18" s="97" t="str">
        <f>IF(C18&lt;&gt;"",IF(COUNTIF(' Dane pomocnicze (ze spr. 21)'!$C$5:$C$1541,'Aglomeracje 2022 r.'!C18)&gt;0,VLOOKUP(C18,' Dane pomocnicze (ze spr. 21)'!$C$5:$V$1541,2,0),"Brak takiego ID aglomeracji w spr. z 2021 r."),"")</f>
        <v/>
      </c>
      <c r="E18" s="156"/>
      <c r="F18" s="14"/>
      <c r="G18" s="14"/>
      <c r="H18" s="14"/>
      <c r="I18" s="95" t="str">
        <f>IF(COUNTIF(' Dane pomocnicze (ze spr. 21)'!$C$5:$C$1541,'Aglomeracje 2022 r.'!C18)&gt;0,VLOOKUP(C18,' Dane pomocnicze (ze spr. 21)'!$C$5:$V$1541,4,0),"")</f>
        <v/>
      </c>
      <c r="J18" s="95" t="str">
        <f>IF(I18&lt;&gt;"",VLOOKUP(C18,' Dane pomocnicze (ze spr. 21)'!$C$5:$V$1541,5,0),"")</f>
        <v/>
      </c>
      <c r="K18" s="95" t="str">
        <f>IF(I18&lt;&gt;"",VLOOKUP(C18,' Dane pomocnicze (ze spr. 21)'!$C$5:$V$1541,20,0),"")</f>
        <v/>
      </c>
      <c r="L18" s="96" t="str">
        <f>IF(I18&lt;&gt;"",VLOOKUP(C18,' Dane pomocnicze (ze spr. 21)'!$C$5:$V$1541,6,0),"")</f>
        <v/>
      </c>
      <c r="M18" s="96" t="str">
        <f>IF(I18&lt;&gt;"",VLOOKUP(C18,' Dane pomocnicze (ze spr. 21)'!$C$5:$V$1541,7,0),"")</f>
        <v/>
      </c>
      <c r="N18" s="96" t="str">
        <f>IF(I18&lt;&gt;"",VLOOKUP(C18,' Dane pomocnicze (ze spr. 21)'!$C$5:$V$1541,8,0),"")</f>
        <v/>
      </c>
      <c r="O18" s="15"/>
      <c r="P18" s="16"/>
      <c r="Q18" s="15"/>
      <c r="R18" s="17"/>
      <c r="S18" s="15"/>
      <c r="T18" s="13"/>
      <c r="U18" s="19"/>
      <c r="V18" s="17"/>
      <c r="W18" s="15"/>
      <c r="X18" s="20"/>
      <c r="Y18" s="20"/>
      <c r="Z18" s="20"/>
      <c r="AA18" s="20"/>
      <c r="AB18" s="20"/>
      <c r="AC18" s="70">
        <f t="shared" si="15"/>
        <v>0</v>
      </c>
      <c r="AD18" s="21"/>
      <c r="AE18" s="22"/>
      <c r="AF18" s="22"/>
      <c r="AG18" s="22"/>
      <c r="AH18" s="71">
        <f t="shared" si="16"/>
        <v>0</v>
      </c>
      <c r="AI18" s="22"/>
      <c r="AJ18" s="22"/>
      <c r="AK18" s="71">
        <f t="shared" si="17"/>
        <v>0</v>
      </c>
      <c r="AL18" s="71">
        <f t="shared" si="18"/>
        <v>0</v>
      </c>
      <c r="AM18" s="71">
        <f t="shared" si="19"/>
        <v>0</v>
      </c>
      <c r="AN18" s="71">
        <f t="shared" si="20"/>
        <v>0</v>
      </c>
      <c r="AO18" s="71">
        <f t="shared" si="21"/>
        <v>0</v>
      </c>
      <c r="AP18" s="72">
        <f t="shared" si="22"/>
        <v>0</v>
      </c>
      <c r="AQ18" s="73" t="str">
        <f t="shared" si="23"/>
        <v>&lt;2000</v>
      </c>
      <c r="AR18" s="22"/>
      <c r="AS18" s="22"/>
      <c r="AT18" s="22"/>
      <c r="AU18" s="22"/>
      <c r="AV18" s="22"/>
      <c r="AW18" s="22"/>
      <c r="AX18" s="22"/>
      <c r="AY18" s="23"/>
      <c r="AZ18" s="23"/>
      <c r="BA18" s="23"/>
      <c r="BB18" s="23"/>
      <c r="BC18" s="74">
        <f t="shared" si="24"/>
        <v>0</v>
      </c>
      <c r="BD18" s="74">
        <f t="shared" si="25"/>
        <v>0</v>
      </c>
      <c r="BE18" s="23"/>
      <c r="BF18" s="24"/>
      <c r="BG18" s="24"/>
      <c r="BH18" s="24"/>
      <c r="BI18" s="24"/>
      <c r="BJ18" s="24"/>
      <c r="BK18" s="24"/>
      <c r="BL18" s="24"/>
      <c r="BM18" s="24"/>
      <c r="BN18" s="24"/>
      <c r="BO18" s="24"/>
      <c r="BP18" s="158">
        <f t="shared" si="26"/>
        <v>0</v>
      </c>
      <c r="BQ18" s="142"/>
      <c r="BR18" s="142"/>
      <c r="BS18" s="142"/>
      <c r="BT18" s="141">
        <f t="shared" si="27"/>
        <v>0</v>
      </c>
      <c r="BU18" s="142"/>
      <c r="BV18" s="142"/>
      <c r="BW18" s="142"/>
      <c r="BX18" s="142"/>
      <c r="BY18" s="9"/>
      <c r="BZ18" s="142"/>
      <c r="CA18" s="9"/>
      <c r="CB18" s="142"/>
      <c r="CC18" s="28"/>
      <c r="CD18" s="141">
        <f t="shared" si="28"/>
        <v>0</v>
      </c>
      <c r="CE18" s="141">
        <f t="shared" si="29"/>
        <v>0</v>
      </c>
      <c r="CF18" s="141">
        <f>SUMIF(' Oczyszczalnie 2022 r.'!$B$15:$B$115,'Aglomeracje 2022 r.'!C18,' Oczyszczalnie 2022 r.'!BO$15:BO$115)</f>
        <v>0</v>
      </c>
      <c r="CG18" s="141">
        <f>SUMIF(' Oczyszczalnie 2022 r.'!$B$15:$B$115,'Aglomeracje 2022 r.'!$C18,' Oczyszczalnie 2022 r.'!BP$15:BP$115)</f>
        <v>0</v>
      </c>
      <c r="CH18" s="141">
        <f>SUMIF(' Oczyszczalnie 2022 r.'!$B$15:$B$115,'Aglomeracje 2022 r.'!$C18,' Oczyszczalnie 2022 r.'!BQ$15:BQ$115)</f>
        <v>0</v>
      </c>
      <c r="CI18" s="141">
        <f>SUMIF(' Oczyszczalnie 2022 r.'!$B$15:$B$115,'Aglomeracje 2022 r.'!$C18,' Oczyszczalnie 2022 r.'!BR$15:BR$115)</f>
        <v>0</v>
      </c>
      <c r="CJ18" s="141">
        <f t="shared" si="30"/>
        <v>0</v>
      </c>
      <c r="CK18" s="141">
        <f>SUMIF(' Oczyszczalnie 2022 r.'!$B$15:$B$115,'Aglomeracje 2022 r.'!$C18,' Oczyszczalnie 2022 r.'!BT$15:BT$115)+BU18</f>
        <v>0</v>
      </c>
      <c r="CL18" s="141">
        <f>SUMIF(' Oczyszczalnie 2022 r.'!$B$15:$B$115,'Aglomeracje 2022 r.'!$C18,' Oczyszczalnie 2022 r.'!BU$15:BU$115)+BV18</f>
        <v>0</v>
      </c>
      <c r="CM18" s="141">
        <f>SUMIF(' Oczyszczalnie 2022 r.'!$B$15:$B$115,'Aglomeracje 2022 r.'!$C18,' Oczyszczalnie 2022 r.'!BV$15:BV$115)+BW18</f>
        <v>0</v>
      </c>
      <c r="CN18" s="141">
        <f>SUMIF(' Oczyszczalnie 2022 r.'!$B$15:$B$115,'Aglomeracje 2022 r.'!$C18,' Oczyszczalnie 2022 r.'!BW$15:BW$115)+BX18</f>
        <v>0</v>
      </c>
      <c r="CO18" s="141">
        <f>SUMIF(' Oczyszczalnie 2022 r.'!$B$15:$B$115,'Aglomeracje 2022 r.'!$C18,' Oczyszczalnie 2022 r.'!BY$15:BY$115)+BZ18</f>
        <v>0</v>
      </c>
      <c r="CP18" s="141">
        <f>SUMIF(' Oczyszczalnie 2022 r.'!$B$15:$B$115,'Aglomeracje 2022 r.'!$C18,' Oczyszczalnie 2022 r.'!CA$15:CA$115)+CB18</f>
        <v>0</v>
      </c>
      <c r="CQ18" s="141">
        <f t="shared" si="31"/>
        <v>0</v>
      </c>
      <c r="CR18" s="29"/>
      <c r="CS18" s="29"/>
      <c r="CT18" s="30"/>
      <c r="CU18" s="30"/>
      <c r="CV18" s="31"/>
      <c r="CW18" s="31"/>
      <c r="CX18" s="31"/>
      <c r="CY18" s="32"/>
      <c r="CZ18" s="28"/>
      <c r="DA18" s="10"/>
      <c r="DB18" s="10"/>
      <c r="DC18" s="10"/>
      <c r="DD18" s="30"/>
      <c r="DE18" s="9"/>
      <c r="DF18" s="9"/>
      <c r="DG18" s="30"/>
      <c r="DH18" s="9"/>
      <c r="DI18" s="9"/>
      <c r="DJ18" s="159"/>
      <c r="DK18" s="160"/>
      <c r="DL18" s="161"/>
      <c r="DM18" s="161"/>
      <c r="DN18" s="159"/>
      <c r="DO18" s="160"/>
      <c r="DP18" s="161"/>
      <c r="DQ18" s="161"/>
      <c r="DR18" s="159"/>
      <c r="DS18" s="160"/>
      <c r="DT18" s="161"/>
      <c r="DU18" s="161"/>
      <c r="DV18" s="159"/>
      <c r="DW18" s="160"/>
      <c r="DX18" s="161"/>
      <c r="DY18" s="161"/>
      <c r="DZ18" s="162">
        <f>SUMIF(' Oczyszczalnie 2022 r.'!$B$15:$B$300,'Aglomeracje 2022 r.'!C18,' Oczyszczalnie 2022 r.'!$CS$15:$CS$300)</f>
        <v>0</v>
      </c>
      <c r="EA18" s="162">
        <f>SUMIF(' Oczyszczalnie 2022 r.'!$B$15:$B$300,'Aglomeracje 2022 r.'!C18,' Oczyszczalnie 2022 r.'!$CX$15:$CX$300)</f>
        <v>0</v>
      </c>
      <c r="EB18" s="163">
        <f t="shared" si="9"/>
        <v>0</v>
      </c>
      <c r="EC18" s="9"/>
      <c r="ED18" s="101">
        <f t="shared" si="10"/>
        <v>0</v>
      </c>
      <c r="EE18" s="73">
        <f t="shared" si="11"/>
        <v>0</v>
      </c>
      <c r="EF18" s="76">
        <f t="shared" si="12"/>
        <v>0</v>
      </c>
      <c r="EG18" s="73">
        <f>SUMIF(' Oczyszczalnie 2022 r.'!$B$15:$B$194,'Aglomeracje 2022 r.'!C18,' Oczyszczalnie 2022 r.'!$N$15:$N$194)</f>
        <v>0</v>
      </c>
      <c r="EH18" s="73">
        <f t="shared" si="13"/>
        <v>0</v>
      </c>
      <c r="EI18" s="73">
        <f>COUNTIFS(' Oczyszczalnie 2022 r.'!$B$15:$B$200,'Aglomeracje 2022 r.'!C18,' Oczyszczalnie 2022 r.'!$W$15:$W$200,"TAK")</f>
        <v>0</v>
      </c>
      <c r="EJ18" s="164">
        <f t="shared" si="14"/>
        <v>0</v>
      </c>
      <c r="EK18" s="73">
        <f t="shared" si="32"/>
        <v>0</v>
      </c>
    </row>
    <row r="19" spans="1:141" s="33" customFormat="1" ht="30" customHeight="1" x14ac:dyDescent="0.25">
      <c r="A19" s="11">
        <v>4</v>
      </c>
      <c r="B19" s="157"/>
      <c r="C19" s="66"/>
      <c r="D19" s="97" t="str">
        <f>IF(C19&lt;&gt;"",IF(COUNTIF(' Dane pomocnicze (ze spr. 21)'!$C$5:$C$1541,'Aglomeracje 2022 r.'!C19)&gt;0,VLOOKUP(C19,' Dane pomocnicze (ze spr. 21)'!$C$5:$V$1541,2,0),"Brak takiego ID aglomeracji w spr. z 2021 r."),"")</f>
        <v/>
      </c>
      <c r="E19" s="156"/>
      <c r="F19" s="14"/>
      <c r="G19" s="14"/>
      <c r="H19" s="14"/>
      <c r="I19" s="95" t="str">
        <f>IF(COUNTIF(' Dane pomocnicze (ze spr. 21)'!$C$5:$C$1541,'Aglomeracje 2022 r.'!C19)&gt;0,VLOOKUP(C19,' Dane pomocnicze (ze spr. 21)'!$C$5:$V$1541,4,0),"")</f>
        <v/>
      </c>
      <c r="J19" s="95" t="str">
        <f>IF(I19&lt;&gt;"",VLOOKUP(C19,' Dane pomocnicze (ze spr. 21)'!$C$5:$V$1541,5,0),"")</f>
        <v/>
      </c>
      <c r="K19" s="95" t="str">
        <f>IF(I19&lt;&gt;"",VLOOKUP(C19,' Dane pomocnicze (ze spr. 21)'!$C$5:$V$1541,20,0),"")</f>
        <v/>
      </c>
      <c r="L19" s="96" t="str">
        <f>IF(I19&lt;&gt;"",VLOOKUP(C19,' Dane pomocnicze (ze spr. 21)'!$C$5:$V$1541,6,0),"")</f>
        <v/>
      </c>
      <c r="M19" s="96" t="str">
        <f>IF(I19&lt;&gt;"",VLOOKUP(C19,' Dane pomocnicze (ze spr. 21)'!$C$5:$V$1541,7,0),"")</f>
        <v/>
      </c>
      <c r="N19" s="96" t="str">
        <f>IF(I19&lt;&gt;"",VLOOKUP(C19,' Dane pomocnicze (ze spr. 21)'!$C$5:$V$1541,8,0),"")</f>
        <v/>
      </c>
      <c r="O19" s="15"/>
      <c r="P19" s="16"/>
      <c r="Q19" s="15"/>
      <c r="R19" s="17"/>
      <c r="S19" s="15"/>
      <c r="T19" s="13"/>
      <c r="U19" s="19"/>
      <c r="V19" s="17"/>
      <c r="W19" s="15"/>
      <c r="X19" s="20"/>
      <c r="Y19" s="20"/>
      <c r="Z19" s="20"/>
      <c r="AA19" s="20"/>
      <c r="AB19" s="20"/>
      <c r="AC19" s="70">
        <f t="shared" si="15"/>
        <v>0</v>
      </c>
      <c r="AD19" s="21"/>
      <c r="AE19" s="22"/>
      <c r="AF19" s="22"/>
      <c r="AG19" s="22"/>
      <c r="AH19" s="71">
        <f t="shared" si="16"/>
        <v>0</v>
      </c>
      <c r="AI19" s="22"/>
      <c r="AJ19" s="22"/>
      <c r="AK19" s="71">
        <f t="shared" si="17"/>
        <v>0</v>
      </c>
      <c r="AL19" s="71">
        <f t="shared" si="18"/>
        <v>0</v>
      </c>
      <c r="AM19" s="71">
        <f t="shared" si="19"/>
        <v>0</v>
      </c>
      <c r="AN19" s="71">
        <f t="shared" si="20"/>
        <v>0</v>
      </c>
      <c r="AO19" s="71">
        <f t="shared" si="21"/>
        <v>0</v>
      </c>
      <c r="AP19" s="72">
        <f t="shared" si="22"/>
        <v>0</v>
      </c>
      <c r="AQ19" s="73" t="str">
        <f t="shared" si="23"/>
        <v>&lt;2000</v>
      </c>
      <c r="AR19" s="22"/>
      <c r="AS19" s="22"/>
      <c r="AT19" s="22"/>
      <c r="AU19" s="22"/>
      <c r="AV19" s="22"/>
      <c r="AW19" s="22"/>
      <c r="AX19" s="22"/>
      <c r="AY19" s="23"/>
      <c r="AZ19" s="23"/>
      <c r="BA19" s="23"/>
      <c r="BB19" s="23"/>
      <c r="BC19" s="74">
        <f t="shared" si="24"/>
        <v>0</v>
      </c>
      <c r="BD19" s="74">
        <f t="shared" si="25"/>
        <v>0</v>
      </c>
      <c r="BE19" s="23"/>
      <c r="BF19" s="24"/>
      <c r="BG19" s="24"/>
      <c r="BH19" s="24"/>
      <c r="BI19" s="24"/>
      <c r="BJ19" s="24"/>
      <c r="BK19" s="24"/>
      <c r="BL19" s="24"/>
      <c r="BM19" s="24"/>
      <c r="BN19" s="24"/>
      <c r="BO19" s="24"/>
      <c r="BP19" s="158">
        <f t="shared" si="26"/>
        <v>0</v>
      </c>
      <c r="BQ19" s="142"/>
      <c r="BR19" s="142"/>
      <c r="BS19" s="142"/>
      <c r="BT19" s="141">
        <f t="shared" si="27"/>
        <v>0</v>
      </c>
      <c r="BU19" s="142"/>
      <c r="BV19" s="142"/>
      <c r="BW19" s="142"/>
      <c r="BX19" s="142"/>
      <c r="BY19" s="9"/>
      <c r="BZ19" s="142"/>
      <c r="CA19" s="9"/>
      <c r="CB19" s="142"/>
      <c r="CC19" s="28"/>
      <c r="CD19" s="141">
        <f t="shared" si="28"/>
        <v>0</v>
      </c>
      <c r="CE19" s="141">
        <f t="shared" si="29"/>
        <v>0</v>
      </c>
      <c r="CF19" s="141">
        <f>SUMIF(' Oczyszczalnie 2022 r.'!$B$15:$B$115,'Aglomeracje 2022 r.'!C19,' Oczyszczalnie 2022 r.'!BO$15:BO$115)</f>
        <v>0</v>
      </c>
      <c r="CG19" s="141">
        <f>SUMIF(' Oczyszczalnie 2022 r.'!$B$15:$B$115,'Aglomeracje 2022 r.'!$C19,' Oczyszczalnie 2022 r.'!BP$15:BP$115)</f>
        <v>0</v>
      </c>
      <c r="CH19" s="141">
        <f>SUMIF(' Oczyszczalnie 2022 r.'!$B$15:$B$115,'Aglomeracje 2022 r.'!$C19,' Oczyszczalnie 2022 r.'!BQ$15:BQ$115)</f>
        <v>0</v>
      </c>
      <c r="CI19" s="141">
        <f>SUMIF(' Oczyszczalnie 2022 r.'!$B$15:$B$115,'Aglomeracje 2022 r.'!$C19,' Oczyszczalnie 2022 r.'!BR$15:BR$115)</f>
        <v>0</v>
      </c>
      <c r="CJ19" s="141">
        <f t="shared" si="30"/>
        <v>0</v>
      </c>
      <c r="CK19" s="141">
        <f>SUMIF(' Oczyszczalnie 2022 r.'!$B$15:$B$115,'Aglomeracje 2022 r.'!$C19,' Oczyszczalnie 2022 r.'!BT$15:BT$115)+BU19</f>
        <v>0</v>
      </c>
      <c r="CL19" s="141">
        <f>SUMIF(' Oczyszczalnie 2022 r.'!$B$15:$B$115,'Aglomeracje 2022 r.'!$C19,' Oczyszczalnie 2022 r.'!BU$15:BU$115)+BV19</f>
        <v>0</v>
      </c>
      <c r="CM19" s="141">
        <f>SUMIF(' Oczyszczalnie 2022 r.'!$B$15:$B$115,'Aglomeracje 2022 r.'!$C19,' Oczyszczalnie 2022 r.'!BV$15:BV$115)+BW19</f>
        <v>0</v>
      </c>
      <c r="CN19" s="141">
        <f>SUMIF(' Oczyszczalnie 2022 r.'!$B$15:$B$115,'Aglomeracje 2022 r.'!$C19,' Oczyszczalnie 2022 r.'!BW$15:BW$115)+BX19</f>
        <v>0</v>
      </c>
      <c r="CO19" s="141">
        <f>SUMIF(' Oczyszczalnie 2022 r.'!$B$15:$B$115,'Aglomeracje 2022 r.'!$C19,' Oczyszczalnie 2022 r.'!BY$15:BY$115)+BZ19</f>
        <v>0</v>
      </c>
      <c r="CP19" s="141">
        <f>SUMIF(' Oczyszczalnie 2022 r.'!$B$15:$B$115,'Aglomeracje 2022 r.'!$C19,' Oczyszczalnie 2022 r.'!CA$15:CA$115)+CB19</f>
        <v>0</v>
      </c>
      <c r="CQ19" s="141">
        <f t="shared" si="31"/>
        <v>0</v>
      </c>
      <c r="CR19" s="29"/>
      <c r="CS19" s="29"/>
      <c r="CT19" s="30"/>
      <c r="CU19" s="30"/>
      <c r="CV19" s="31"/>
      <c r="CW19" s="31"/>
      <c r="CX19" s="31"/>
      <c r="CY19" s="32"/>
      <c r="CZ19" s="28"/>
      <c r="DA19" s="10"/>
      <c r="DB19" s="10"/>
      <c r="DC19" s="10"/>
      <c r="DD19" s="30"/>
      <c r="DE19" s="9"/>
      <c r="DF19" s="9"/>
      <c r="DG19" s="30"/>
      <c r="DH19" s="9"/>
      <c r="DI19" s="9"/>
      <c r="DJ19" s="159"/>
      <c r="DK19" s="160"/>
      <c r="DL19" s="161"/>
      <c r="DM19" s="161"/>
      <c r="DN19" s="159"/>
      <c r="DO19" s="160"/>
      <c r="DP19" s="161"/>
      <c r="DQ19" s="161"/>
      <c r="DR19" s="159"/>
      <c r="DS19" s="160"/>
      <c r="DT19" s="161"/>
      <c r="DU19" s="161"/>
      <c r="DV19" s="159"/>
      <c r="DW19" s="160"/>
      <c r="DX19" s="161"/>
      <c r="DY19" s="161"/>
      <c r="DZ19" s="162">
        <f>SUMIF(' Oczyszczalnie 2022 r.'!$B$15:$B$300,'Aglomeracje 2022 r.'!C19,' Oczyszczalnie 2022 r.'!$CS$15:$CS$300)</f>
        <v>0</v>
      </c>
      <c r="EA19" s="162">
        <f>SUMIF(' Oczyszczalnie 2022 r.'!$B$15:$B$300,'Aglomeracje 2022 r.'!C19,' Oczyszczalnie 2022 r.'!$CX$15:$CX$300)</f>
        <v>0</v>
      </c>
      <c r="EB19" s="163">
        <f t="shared" si="9"/>
        <v>0</v>
      </c>
      <c r="EC19" s="9"/>
      <c r="ED19" s="101">
        <f t="shared" si="10"/>
        <v>0</v>
      </c>
      <c r="EE19" s="73">
        <f t="shared" si="11"/>
        <v>0</v>
      </c>
      <c r="EF19" s="76">
        <f t="shared" si="12"/>
        <v>0</v>
      </c>
      <c r="EG19" s="73">
        <f>SUMIF(' Oczyszczalnie 2022 r.'!$B$15:$B$194,'Aglomeracje 2022 r.'!C19,' Oczyszczalnie 2022 r.'!$N$15:$N$194)</f>
        <v>0</v>
      </c>
      <c r="EH19" s="73">
        <f t="shared" si="13"/>
        <v>0</v>
      </c>
      <c r="EI19" s="73">
        <f>COUNTIFS(' Oczyszczalnie 2022 r.'!$B$15:$B$200,'Aglomeracje 2022 r.'!C19,' Oczyszczalnie 2022 r.'!$W$15:$W$200,"TAK")</f>
        <v>0</v>
      </c>
      <c r="EJ19" s="164">
        <f t="shared" si="14"/>
        <v>0</v>
      </c>
      <c r="EK19" s="73">
        <f t="shared" si="32"/>
        <v>0</v>
      </c>
    </row>
    <row r="20" spans="1:141" s="33" customFormat="1" ht="30" customHeight="1" x14ac:dyDescent="0.25">
      <c r="A20" s="11">
        <v>5</v>
      </c>
      <c r="B20" s="157"/>
      <c r="C20" s="66"/>
      <c r="D20" s="97" t="str">
        <f>IF(C20&lt;&gt;"",IF(COUNTIF(' Dane pomocnicze (ze spr. 21)'!$C$5:$C$1541,'Aglomeracje 2022 r.'!C20)&gt;0,VLOOKUP(C20,' Dane pomocnicze (ze spr. 21)'!$C$5:$V$1541,2,0),"Brak takiego ID aglomeracji w spr. z 2021 r."),"")</f>
        <v/>
      </c>
      <c r="E20" s="156"/>
      <c r="F20" s="14"/>
      <c r="G20" s="14"/>
      <c r="H20" s="14"/>
      <c r="I20" s="95" t="str">
        <f>IF(COUNTIF(' Dane pomocnicze (ze spr. 21)'!$C$5:$C$1541,'Aglomeracje 2022 r.'!C20)&gt;0,VLOOKUP(C20,' Dane pomocnicze (ze spr. 21)'!$C$5:$V$1541,4,0),"")</f>
        <v/>
      </c>
      <c r="J20" s="95" t="str">
        <f>IF(I20&lt;&gt;"",VLOOKUP(C20,' Dane pomocnicze (ze spr. 21)'!$C$5:$V$1541,5,0),"")</f>
        <v/>
      </c>
      <c r="K20" s="95" t="str">
        <f>IF(I20&lt;&gt;"",VLOOKUP(C20,' Dane pomocnicze (ze spr. 21)'!$C$5:$V$1541,20,0),"")</f>
        <v/>
      </c>
      <c r="L20" s="96" t="str">
        <f>IF(I20&lt;&gt;"",VLOOKUP(C20,' Dane pomocnicze (ze spr. 21)'!$C$5:$V$1541,6,0),"")</f>
        <v/>
      </c>
      <c r="M20" s="96" t="str">
        <f>IF(I20&lt;&gt;"",VLOOKUP(C20,' Dane pomocnicze (ze spr. 21)'!$C$5:$V$1541,7,0),"")</f>
        <v/>
      </c>
      <c r="N20" s="96" t="str">
        <f>IF(I20&lt;&gt;"",VLOOKUP(C20,' Dane pomocnicze (ze spr. 21)'!$C$5:$V$1541,8,0),"")</f>
        <v/>
      </c>
      <c r="O20" s="15"/>
      <c r="P20" s="16"/>
      <c r="Q20" s="15"/>
      <c r="R20" s="17"/>
      <c r="S20" s="15"/>
      <c r="T20" s="13"/>
      <c r="U20" s="19"/>
      <c r="V20" s="17"/>
      <c r="W20" s="15"/>
      <c r="X20" s="20"/>
      <c r="Y20" s="20"/>
      <c r="Z20" s="20"/>
      <c r="AA20" s="20"/>
      <c r="AB20" s="20"/>
      <c r="AC20" s="70">
        <f t="shared" si="15"/>
        <v>0</v>
      </c>
      <c r="AD20" s="21"/>
      <c r="AE20" s="22"/>
      <c r="AF20" s="22"/>
      <c r="AG20" s="22"/>
      <c r="AH20" s="71">
        <f t="shared" si="16"/>
        <v>0</v>
      </c>
      <c r="AI20" s="22"/>
      <c r="AJ20" s="22"/>
      <c r="AK20" s="71">
        <f t="shared" si="17"/>
        <v>0</v>
      </c>
      <c r="AL20" s="71">
        <f t="shared" si="18"/>
        <v>0</v>
      </c>
      <c r="AM20" s="71">
        <f t="shared" si="19"/>
        <v>0</v>
      </c>
      <c r="AN20" s="71">
        <f t="shared" si="20"/>
        <v>0</v>
      </c>
      <c r="AO20" s="71">
        <f t="shared" si="21"/>
        <v>0</v>
      </c>
      <c r="AP20" s="72">
        <f t="shared" si="22"/>
        <v>0</v>
      </c>
      <c r="AQ20" s="73" t="str">
        <f t="shared" si="23"/>
        <v>&lt;2000</v>
      </c>
      <c r="AR20" s="22"/>
      <c r="AS20" s="22"/>
      <c r="AT20" s="22"/>
      <c r="AU20" s="22"/>
      <c r="AV20" s="22"/>
      <c r="AW20" s="22"/>
      <c r="AX20" s="22"/>
      <c r="AY20" s="23"/>
      <c r="AZ20" s="23"/>
      <c r="BA20" s="23"/>
      <c r="BB20" s="23"/>
      <c r="BC20" s="74">
        <f t="shared" si="24"/>
        <v>0</v>
      </c>
      <c r="BD20" s="74">
        <f t="shared" si="25"/>
        <v>0</v>
      </c>
      <c r="BE20" s="23"/>
      <c r="BF20" s="24"/>
      <c r="BG20" s="24"/>
      <c r="BH20" s="24"/>
      <c r="BI20" s="24"/>
      <c r="BJ20" s="24"/>
      <c r="BK20" s="24"/>
      <c r="BL20" s="24"/>
      <c r="BM20" s="24"/>
      <c r="BN20" s="24"/>
      <c r="BO20" s="24"/>
      <c r="BP20" s="158">
        <f t="shared" si="26"/>
        <v>0</v>
      </c>
      <c r="BQ20" s="142"/>
      <c r="BR20" s="142"/>
      <c r="BS20" s="142"/>
      <c r="BT20" s="141">
        <f t="shared" si="27"/>
        <v>0</v>
      </c>
      <c r="BU20" s="142"/>
      <c r="BV20" s="142"/>
      <c r="BW20" s="142"/>
      <c r="BX20" s="142"/>
      <c r="BY20" s="9"/>
      <c r="BZ20" s="142"/>
      <c r="CA20" s="9"/>
      <c r="CB20" s="142"/>
      <c r="CC20" s="28"/>
      <c r="CD20" s="141">
        <f t="shared" si="28"/>
        <v>0</v>
      </c>
      <c r="CE20" s="141">
        <f t="shared" si="29"/>
        <v>0</v>
      </c>
      <c r="CF20" s="141">
        <f>SUMIF(' Oczyszczalnie 2022 r.'!$B$15:$B$115,'Aglomeracje 2022 r.'!C20,' Oczyszczalnie 2022 r.'!BO$15:BO$115)</f>
        <v>0</v>
      </c>
      <c r="CG20" s="141">
        <f>SUMIF(' Oczyszczalnie 2022 r.'!$B$15:$B$115,'Aglomeracje 2022 r.'!$C20,' Oczyszczalnie 2022 r.'!BP$15:BP$115)</f>
        <v>0</v>
      </c>
      <c r="CH20" s="141">
        <f>SUMIF(' Oczyszczalnie 2022 r.'!$B$15:$B$115,'Aglomeracje 2022 r.'!$C20,' Oczyszczalnie 2022 r.'!BQ$15:BQ$115)</f>
        <v>0</v>
      </c>
      <c r="CI20" s="141">
        <f>SUMIF(' Oczyszczalnie 2022 r.'!$B$15:$B$115,'Aglomeracje 2022 r.'!$C20,' Oczyszczalnie 2022 r.'!BR$15:BR$115)</f>
        <v>0</v>
      </c>
      <c r="CJ20" s="141">
        <f t="shared" si="30"/>
        <v>0</v>
      </c>
      <c r="CK20" s="141">
        <f>SUMIF(' Oczyszczalnie 2022 r.'!$B$15:$B$115,'Aglomeracje 2022 r.'!$C20,' Oczyszczalnie 2022 r.'!BT$15:BT$115)+BU20</f>
        <v>0</v>
      </c>
      <c r="CL20" s="141">
        <f>SUMIF(' Oczyszczalnie 2022 r.'!$B$15:$B$115,'Aglomeracje 2022 r.'!$C20,' Oczyszczalnie 2022 r.'!BU$15:BU$115)+BV20</f>
        <v>0</v>
      </c>
      <c r="CM20" s="141">
        <f>SUMIF(' Oczyszczalnie 2022 r.'!$B$15:$B$115,'Aglomeracje 2022 r.'!$C20,' Oczyszczalnie 2022 r.'!BV$15:BV$115)+BW20</f>
        <v>0</v>
      </c>
      <c r="CN20" s="141">
        <f>SUMIF(' Oczyszczalnie 2022 r.'!$B$15:$B$115,'Aglomeracje 2022 r.'!$C20,' Oczyszczalnie 2022 r.'!BW$15:BW$115)+BX20</f>
        <v>0</v>
      </c>
      <c r="CO20" s="141">
        <f>SUMIF(' Oczyszczalnie 2022 r.'!$B$15:$B$115,'Aglomeracje 2022 r.'!$C20,' Oczyszczalnie 2022 r.'!BY$15:BY$115)+BZ20</f>
        <v>0</v>
      </c>
      <c r="CP20" s="141">
        <f>SUMIF(' Oczyszczalnie 2022 r.'!$B$15:$B$115,'Aglomeracje 2022 r.'!$C20,' Oczyszczalnie 2022 r.'!CA$15:CA$115)+CB20</f>
        <v>0</v>
      </c>
      <c r="CQ20" s="141">
        <f t="shared" si="31"/>
        <v>0</v>
      </c>
      <c r="CR20" s="29"/>
      <c r="CS20" s="29"/>
      <c r="CT20" s="30"/>
      <c r="CU20" s="30"/>
      <c r="CV20" s="31"/>
      <c r="CW20" s="31"/>
      <c r="CX20" s="31"/>
      <c r="CY20" s="32"/>
      <c r="CZ20" s="28"/>
      <c r="DA20" s="10"/>
      <c r="DB20" s="10"/>
      <c r="DC20" s="10"/>
      <c r="DD20" s="30"/>
      <c r="DE20" s="9"/>
      <c r="DF20" s="9"/>
      <c r="DG20" s="30"/>
      <c r="DH20" s="9"/>
      <c r="DI20" s="9"/>
      <c r="DJ20" s="159"/>
      <c r="DK20" s="160"/>
      <c r="DL20" s="161"/>
      <c r="DM20" s="161"/>
      <c r="DN20" s="159"/>
      <c r="DO20" s="160"/>
      <c r="DP20" s="161"/>
      <c r="DQ20" s="161"/>
      <c r="DR20" s="159"/>
      <c r="DS20" s="160"/>
      <c r="DT20" s="161"/>
      <c r="DU20" s="161"/>
      <c r="DV20" s="159"/>
      <c r="DW20" s="160"/>
      <c r="DX20" s="161"/>
      <c r="DY20" s="161"/>
      <c r="DZ20" s="162">
        <f>SUMIF(' Oczyszczalnie 2022 r.'!$B$15:$B$300,'Aglomeracje 2022 r.'!C20,' Oczyszczalnie 2022 r.'!$CS$15:$CS$300)</f>
        <v>0</v>
      </c>
      <c r="EA20" s="162">
        <f>SUMIF(' Oczyszczalnie 2022 r.'!$B$15:$B$300,'Aglomeracje 2022 r.'!C20,' Oczyszczalnie 2022 r.'!$CX$15:$CX$300)</f>
        <v>0</v>
      </c>
      <c r="EB20" s="163">
        <f t="shared" si="9"/>
        <v>0</v>
      </c>
      <c r="EC20" s="9"/>
      <c r="ED20" s="101">
        <f t="shared" si="10"/>
        <v>0</v>
      </c>
      <c r="EE20" s="73">
        <f t="shared" si="11"/>
        <v>0</v>
      </c>
      <c r="EF20" s="76">
        <f t="shared" si="12"/>
        <v>0</v>
      </c>
      <c r="EG20" s="73">
        <f>SUMIF(' Oczyszczalnie 2022 r.'!$B$15:$B$194,'Aglomeracje 2022 r.'!C20,' Oczyszczalnie 2022 r.'!$N$15:$N$194)</f>
        <v>0</v>
      </c>
      <c r="EH20" s="73">
        <f t="shared" si="13"/>
        <v>0</v>
      </c>
      <c r="EI20" s="73">
        <f>COUNTIFS(' Oczyszczalnie 2022 r.'!$B$15:$B$200,'Aglomeracje 2022 r.'!C20,' Oczyszczalnie 2022 r.'!$W$15:$W$200,"TAK")</f>
        <v>0</v>
      </c>
      <c r="EJ20" s="164">
        <f t="shared" si="14"/>
        <v>0</v>
      </c>
      <c r="EK20" s="73">
        <f t="shared" si="32"/>
        <v>0</v>
      </c>
    </row>
    <row r="21" spans="1:141" s="33" customFormat="1" ht="30" customHeight="1" x14ac:dyDescent="0.25">
      <c r="A21" s="11">
        <v>6</v>
      </c>
      <c r="B21" s="157"/>
      <c r="C21" s="66"/>
      <c r="D21" s="97" t="str">
        <f>IF(C21&lt;&gt;"",IF(COUNTIF(' Dane pomocnicze (ze spr. 21)'!$C$5:$C$1541,'Aglomeracje 2022 r.'!C21)&gt;0,VLOOKUP(C21,' Dane pomocnicze (ze spr. 21)'!$C$5:$V$1541,2,0),"Brak takiego ID aglomeracji w spr. z 2021 r."),"")</f>
        <v/>
      </c>
      <c r="E21" s="156"/>
      <c r="F21" s="14"/>
      <c r="G21" s="14"/>
      <c r="H21" s="14"/>
      <c r="I21" s="95" t="str">
        <f>IF(COUNTIF(' Dane pomocnicze (ze spr. 21)'!$C$5:$C$1541,'Aglomeracje 2022 r.'!C21)&gt;0,VLOOKUP(C21,' Dane pomocnicze (ze spr. 21)'!$C$5:$V$1541,4,0),"")</f>
        <v/>
      </c>
      <c r="J21" s="95" t="str">
        <f>IF(I21&lt;&gt;"",VLOOKUP(C21,' Dane pomocnicze (ze spr. 21)'!$C$5:$V$1541,5,0),"")</f>
        <v/>
      </c>
      <c r="K21" s="95" t="str">
        <f>IF(I21&lt;&gt;"",VLOOKUP(C21,' Dane pomocnicze (ze spr. 21)'!$C$5:$V$1541,20,0),"")</f>
        <v/>
      </c>
      <c r="L21" s="96" t="str">
        <f>IF(I21&lt;&gt;"",VLOOKUP(C21,' Dane pomocnicze (ze spr. 21)'!$C$5:$V$1541,6,0),"")</f>
        <v/>
      </c>
      <c r="M21" s="96" t="str">
        <f>IF(I21&lt;&gt;"",VLOOKUP(C21,' Dane pomocnicze (ze spr. 21)'!$C$5:$V$1541,7,0),"")</f>
        <v/>
      </c>
      <c r="N21" s="96" t="str">
        <f>IF(I21&lt;&gt;"",VLOOKUP(C21,' Dane pomocnicze (ze spr. 21)'!$C$5:$V$1541,8,0),"")</f>
        <v/>
      </c>
      <c r="O21" s="15"/>
      <c r="P21" s="16"/>
      <c r="Q21" s="15"/>
      <c r="R21" s="17"/>
      <c r="S21" s="15"/>
      <c r="T21" s="13"/>
      <c r="U21" s="19"/>
      <c r="V21" s="17"/>
      <c r="W21" s="15"/>
      <c r="X21" s="20"/>
      <c r="Y21" s="20"/>
      <c r="Z21" s="20"/>
      <c r="AA21" s="20"/>
      <c r="AB21" s="20"/>
      <c r="AC21" s="70">
        <f t="shared" si="15"/>
        <v>0</v>
      </c>
      <c r="AD21" s="21"/>
      <c r="AE21" s="22"/>
      <c r="AF21" s="22"/>
      <c r="AG21" s="22"/>
      <c r="AH21" s="71">
        <f t="shared" si="16"/>
        <v>0</v>
      </c>
      <c r="AI21" s="22"/>
      <c r="AJ21" s="22"/>
      <c r="AK21" s="71">
        <f t="shared" si="17"/>
        <v>0</v>
      </c>
      <c r="AL21" s="71">
        <f t="shared" si="18"/>
        <v>0</v>
      </c>
      <c r="AM21" s="71">
        <f t="shared" si="19"/>
        <v>0</v>
      </c>
      <c r="AN21" s="71">
        <f t="shared" si="20"/>
        <v>0</v>
      </c>
      <c r="AO21" s="71">
        <f t="shared" si="21"/>
        <v>0</v>
      </c>
      <c r="AP21" s="72">
        <f t="shared" si="22"/>
        <v>0</v>
      </c>
      <c r="AQ21" s="73" t="str">
        <f t="shared" si="23"/>
        <v>&lt;2000</v>
      </c>
      <c r="AR21" s="22"/>
      <c r="AS21" s="22"/>
      <c r="AT21" s="22"/>
      <c r="AU21" s="22"/>
      <c r="AV21" s="22"/>
      <c r="AW21" s="22"/>
      <c r="AX21" s="22"/>
      <c r="AY21" s="23"/>
      <c r="AZ21" s="23"/>
      <c r="BA21" s="23"/>
      <c r="BB21" s="23"/>
      <c r="BC21" s="74">
        <f t="shared" si="24"/>
        <v>0</v>
      </c>
      <c r="BD21" s="74">
        <f t="shared" si="25"/>
        <v>0</v>
      </c>
      <c r="BE21" s="23"/>
      <c r="BF21" s="24"/>
      <c r="BG21" s="24"/>
      <c r="BH21" s="24"/>
      <c r="BI21" s="24"/>
      <c r="BJ21" s="24"/>
      <c r="BK21" s="24"/>
      <c r="BL21" s="24"/>
      <c r="BM21" s="24"/>
      <c r="BN21" s="24"/>
      <c r="BO21" s="24"/>
      <c r="BP21" s="158">
        <f t="shared" si="26"/>
        <v>0</v>
      </c>
      <c r="BQ21" s="142"/>
      <c r="BR21" s="142"/>
      <c r="BS21" s="142"/>
      <c r="BT21" s="141">
        <f t="shared" si="27"/>
        <v>0</v>
      </c>
      <c r="BU21" s="142"/>
      <c r="BV21" s="142"/>
      <c r="BW21" s="142"/>
      <c r="BX21" s="142"/>
      <c r="BY21" s="9"/>
      <c r="BZ21" s="142"/>
      <c r="CA21" s="9"/>
      <c r="CB21" s="142"/>
      <c r="CC21" s="28"/>
      <c r="CD21" s="141">
        <f t="shared" si="28"/>
        <v>0</v>
      </c>
      <c r="CE21" s="141">
        <f t="shared" si="29"/>
        <v>0</v>
      </c>
      <c r="CF21" s="141">
        <f>SUMIF(' Oczyszczalnie 2022 r.'!$B$15:$B$115,'Aglomeracje 2022 r.'!C21,' Oczyszczalnie 2022 r.'!BO$15:BO$115)</f>
        <v>0</v>
      </c>
      <c r="CG21" s="141">
        <f>SUMIF(' Oczyszczalnie 2022 r.'!$B$15:$B$115,'Aglomeracje 2022 r.'!$C21,' Oczyszczalnie 2022 r.'!BP$15:BP$115)</f>
        <v>0</v>
      </c>
      <c r="CH21" s="141">
        <f>SUMIF(' Oczyszczalnie 2022 r.'!$B$15:$B$115,'Aglomeracje 2022 r.'!$C21,' Oczyszczalnie 2022 r.'!BQ$15:BQ$115)</f>
        <v>0</v>
      </c>
      <c r="CI21" s="141">
        <f>SUMIF(' Oczyszczalnie 2022 r.'!$B$15:$B$115,'Aglomeracje 2022 r.'!$C21,' Oczyszczalnie 2022 r.'!BR$15:BR$115)</f>
        <v>0</v>
      </c>
      <c r="CJ21" s="141">
        <f t="shared" si="30"/>
        <v>0</v>
      </c>
      <c r="CK21" s="141">
        <f>SUMIF(' Oczyszczalnie 2022 r.'!$B$15:$B$115,'Aglomeracje 2022 r.'!$C21,' Oczyszczalnie 2022 r.'!BT$15:BT$115)+BU21</f>
        <v>0</v>
      </c>
      <c r="CL21" s="141">
        <f>SUMIF(' Oczyszczalnie 2022 r.'!$B$15:$B$115,'Aglomeracje 2022 r.'!$C21,' Oczyszczalnie 2022 r.'!BU$15:BU$115)+BV21</f>
        <v>0</v>
      </c>
      <c r="CM21" s="141">
        <f>SUMIF(' Oczyszczalnie 2022 r.'!$B$15:$B$115,'Aglomeracje 2022 r.'!$C21,' Oczyszczalnie 2022 r.'!BV$15:BV$115)+BW21</f>
        <v>0</v>
      </c>
      <c r="CN21" s="141">
        <f>SUMIF(' Oczyszczalnie 2022 r.'!$B$15:$B$115,'Aglomeracje 2022 r.'!$C21,' Oczyszczalnie 2022 r.'!BW$15:BW$115)+BX21</f>
        <v>0</v>
      </c>
      <c r="CO21" s="141">
        <f>SUMIF(' Oczyszczalnie 2022 r.'!$B$15:$B$115,'Aglomeracje 2022 r.'!$C21,' Oczyszczalnie 2022 r.'!BY$15:BY$115)+BZ21</f>
        <v>0</v>
      </c>
      <c r="CP21" s="141">
        <f>SUMIF(' Oczyszczalnie 2022 r.'!$B$15:$B$115,'Aglomeracje 2022 r.'!$C21,' Oczyszczalnie 2022 r.'!CA$15:CA$115)+CB21</f>
        <v>0</v>
      </c>
      <c r="CQ21" s="141">
        <f t="shared" si="31"/>
        <v>0</v>
      </c>
      <c r="CR21" s="29"/>
      <c r="CS21" s="29"/>
      <c r="CT21" s="30"/>
      <c r="CU21" s="30"/>
      <c r="CV21" s="31"/>
      <c r="CW21" s="31"/>
      <c r="CX21" s="31"/>
      <c r="CY21" s="32"/>
      <c r="CZ21" s="28"/>
      <c r="DA21" s="10"/>
      <c r="DB21" s="10"/>
      <c r="DC21" s="10"/>
      <c r="DD21" s="30"/>
      <c r="DE21" s="9"/>
      <c r="DF21" s="9"/>
      <c r="DG21" s="30"/>
      <c r="DH21" s="9"/>
      <c r="DI21" s="9"/>
      <c r="DJ21" s="159"/>
      <c r="DK21" s="160"/>
      <c r="DL21" s="161"/>
      <c r="DM21" s="161"/>
      <c r="DN21" s="159"/>
      <c r="DO21" s="160"/>
      <c r="DP21" s="161"/>
      <c r="DQ21" s="161"/>
      <c r="DR21" s="159"/>
      <c r="DS21" s="160"/>
      <c r="DT21" s="161"/>
      <c r="DU21" s="161"/>
      <c r="DV21" s="159"/>
      <c r="DW21" s="160"/>
      <c r="DX21" s="161"/>
      <c r="DY21" s="161"/>
      <c r="DZ21" s="162">
        <f>SUMIF(' Oczyszczalnie 2022 r.'!$B$15:$B$300,'Aglomeracje 2022 r.'!C21,' Oczyszczalnie 2022 r.'!$CS$15:$CS$300)</f>
        <v>0</v>
      </c>
      <c r="EA21" s="162">
        <f>SUMIF(' Oczyszczalnie 2022 r.'!$B$15:$B$300,'Aglomeracje 2022 r.'!C21,' Oczyszczalnie 2022 r.'!$CX$15:$CX$300)</f>
        <v>0</v>
      </c>
      <c r="EB21" s="163">
        <f t="shared" si="9"/>
        <v>0</v>
      </c>
      <c r="EC21" s="9"/>
      <c r="ED21" s="101">
        <f t="shared" si="10"/>
        <v>0</v>
      </c>
      <c r="EE21" s="73">
        <f t="shared" si="11"/>
        <v>0</v>
      </c>
      <c r="EF21" s="76">
        <f t="shared" si="12"/>
        <v>0</v>
      </c>
      <c r="EG21" s="73">
        <f>SUMIF(' Oczyszczalnie 2022 r.'!$B$15:$B$194,'Aglomeracje 2022 r.'!C21,' Oczyszczalnie 2022 r.'!$N$15:$N$194)</f>
        <v>0</v>
      </c>
      <c r="EH21" s="73">
        <f t="shared" si="13"/>
        <v>0</v>
      </c>
      <c r="EI21" s="73">
        <f>COUNTIFS(' Oczyszczalnie 2022 r.'!$B$15:$B$200,'Aglomeracje 2022 r.'!C21,' Oczyszczalnie 2022 r.'!$W$15:$W$200,"TAK")</f>
        <v>0</v>
      </c>
      <c r="EJ21" s="164">
        <f t="shared" si="14"/>
        <v>0</v>
      </c>
      <c r="EK21" s="73">
        <f t="shared" si="32"/>
        <v>0</v>
      </c>
    </row>
    <row r="22" spans="1:141" s="33" customFormat="1" ht="30" customHeight="1" x14ac:dyDescent="0.25">
      <c r="A22" s="11">
        <v>7</v>
      </c>
      <c r="B22" s="157"/>
      <c r="C22" s="66"/>
      <c r="D22" s="97" t="str">
        <f>IF(C22&lt;&gt;"",IF(COUNTIF(' Dane pomocnicze (ze spr. 21)'!$C$5:$C$1541,'Aglomeracje 2022 r.'!C22)&gt;0,VLOOKUP(C22,' Dane pomocnicze (ze spr. 21)'!$C$5:$V$1541,2,0),"Brak takiego ID aglomeracji w spr. z 2021 r."),"")</f>
        <v/>
      </c>
      <c r="E22" s="156"/>
      <c r="F22" s="14"/>
      <c r="G22" s="14"/>
      <c r="H22" s="14"/>
      <c r="I22" s="95" t="str">
        <f>IF(COUNTIF(' Dane pomocnicze (ze spr. 21)'!$C$5:$C$1541,'Aglomeracje 2022 r.'!C22)&gt;0,VLOOKUP(C22,' Dane pomocnicze (ze spr. 21)'!$C$5:$V$1541,4,0),"")</f>
        <v/>
      </c>
      <c r="J22" s="95" t="str">
        <f>IF(I22&lt;&gt;"",VLOOKUP(C22,' Dane pomocnicze (ze spr. 21)'!$C$5:$V$1541,5,0),"")</f>
        <v/>
      </c>
      <c r="K22" s="95" t="str">
        <f>IF(I22&lt;&gt;"",VLOOKUP(C22,' Dane pomocnicze (ze spr. 21)'!$C$5:$V$1541,20,0),"")</f>
        <v/>
      </c>
      <c r="L22" s="96" t="str">
        <f>IF(I22&lt;&gt;"",VLOOKUP(C22,' Dane pomocnicze (ze spr. 21)'!$C$5:$V$1541,6,0),"")</f>
        <v/>
      </c>
      <c r="M22" s="96" t="str">
        <f>IF(I22&lt;&gt;"",VLOOKUP(C22,' Dane pomocnicze (ze spr. 21)'!$C$5:$V$1541,7,0),"")</f>
        <v/>
      </c>
      <c r="N22" s="96" t="str">
        <f>IF(I22&lt;&gt;"",VLOOKUP(C22,' Dane pomocnicze (ze spr. 21)'!$C$5:$V$1541,8,0),"")</f>
        <v/>
      </c>
      <c r="O22" s="15"/>
      <c r="P22" s="16"/>
      <c r="Q22" s="15"/>
      <c r="R22" s="17"/>
      <c r="S22" s="15"/>
      <c r="T22" s="13"/>
      <c r="U22" s="19"/>
      <c r="V22" s="17"/>
      <c r="W22" s="15"/>
      <c r="X22" s="20"/>
      <c r="Y22" s="20"/>
      <c r="Z22" s="20"/>
      <c r="AA22" s="20"/>
      <c r="AB22" s="20"/>
      <c r="AC22" s="70">
        <f t="shared" si="15"/>
        <v>0</v>
      </c>
      <c r="AD22" s="21"/>
      <c r="AE22" s="22"/>
      <c r="AF22" s="22"/>
      <c r="AG22" s="22"/>
      <c r="AH22" s="71">
        <f t="shared" si="16"/>
        <v>0</v>
      </c>
      <c r="AI22" s="22"/>
      <c r="AJ22" s="22"/>
      <c r="AK22" s="71">
        <f t="shared" si="17"/>
        <v>0</v>
      </c>
      <c r="AL22" s="71">
        <f t="shared" si="18"/>
        <v>0</v>
      </c>
      <c r="AM22" s="71">
        <f t="shared" si="19"/>
        <v>0</v>
      </c>
      <c r="AN22" s="71">
        <f t="shared" si="20"/>
        <v>0</v>
      </c>
      <c r="AO22" s="71">
        <f t="shared" si="21"/>
        <v>0</v>
      </c>
      <c r="AP22" s="72">
        <f t="shared" si="22"/>
        <v>0</v>
      </c>
      <c r="AQ22" s="73" t="str">
        <f t="shared" si="23"/>
        <v>&lt;2000</v>
      </c>
      <c r="AR22" s="22"/>
      <c r="AS22" s="22"/>
      <c r="AT22" s="22"/>
      <c r="AU22" s="22"/>
      <c r="AV22" s="22"/>
      <c r="AW22" s="22"/>
      <c r="AX22" s="22"/>
      <c r="AY22" s="23"/>
      <c r="AZ22" s="23"/>
      <c r="BA22" s="23"/>
      <c r="BB22" s="23"/>
      <c r="BC22" s="74">
        <f t="shared" si="24"/>
        <v>0</v>
      </c>
      <c r="BD22" s="74">
        <f t="shared" si="25"/>
        <v>0</v>
      </c>
      <c r="BE22" s="23"/>
      <c r="BF22" s="24"/>
      <c r="BG22" s="24"/>
      <c r="BH22" s="24"/>
      <c r="BI22" s="24"/>
      <c r="BJ22" s="24"/>
      <c r="BK22" s="24"/>
      <c r="BL22" s="24"/>
      <c r="BM22" s="24"/>
      <c r="BN22" s="24"/>
      <c r="BO22" s="24"/>
      <c r="BP22" s="158">
        <f t="shared" si="26"/>
        <v>0</v>
      </c>
      <c r="BQ22" s="142"/>
      <c r="BR22" s="142"/>
      <c r="BS22" s="142"/>
      <c r="BT22" s="141">
        <f t="shared" si="27"/>
        <v>0</v>
      </c>
      <c r="BU22" s="142"/>
      <c r="BV22" s="142"/>
      <c r="BW22" s="142"/>
      <c r="BX22" s="142"/>
      <c r="BY22" s="9"/>
      <c r="BZ22" s="142"/>
      <c r="CA22" s="9"/>
      <c r="CB22" s="142"/>
      <c r="CC22" s="28"/>
      <c r="CD22" s="141">
        <f t="shared" si="28"/>
        <v>0</v>
      </c>
      <c r="CE22" s="141">
        <f t="shared" si="29"/>
        <v>0</v>
      </c>
      <c r="CF22" s="141">
        <f>SUMIF(' Oczyszczalnie 2022 r.'!$B$15:$B$115,'Aglomeracje 2022 r.'!C22,' Oczyszczalnie 2022 r.'!BO$15:BO$115)</f>
        <v>0</v>
      </c>
      <c r="CG22" s="141">
        <f>SUMIF(' Oczyszczalnie 2022 r.'!$B$15:$B$115,'Aglomeracje 2022 r.'!$C22,' Oczyszczalnie 2022 r.'!BP$15:BP$115)</f>
        <v>0</v>
      </c>
      <c r="CH22" s="141">
        <f>SUMIF(' Oczyszczalnie 2022 r.'!$B$15:$B$115,'Aglomeracje 2022 r.'!$C22,' Oczyszczalnie 2022 r.'!BQ$15:BQ$115)</f>
        <v>0</v>
      </c>
      <c r="CI22" s="141">
        <f>SUMIF(' Oczyszczalnie 2022 r.'!$B$15:$B$115,'Aglomeracje 2022 r.'!$C22,' Oczyszczalnie 2022 r.'!BR$15:BR$115)</f>
        <v>0</v>
      </c>
      <c r="CJ22" s="141">
        <f t="shared" si="30"/>
        <v>0</v>
      </c>
      <c r="CK22" s="141">
        <f>SUMIF(' Oczyszczalnie 2022 r.'!$B$15:$B$115,'Aglomeracje 2022 r.'!$C22,' Oczyszczalnie 2022 r.'!BT$15:BT$115)+BU22</f>
        <v>0</v>
      </c>
      <c r="CL22" s="141">
        <f>SUMIF(' Oczyszczalnie 2022 r.'!$B$15:$B$115,'Aglomeracje 2022 r.'!$C22,' Oczyszczalnie 2022 r.'!BU$15:BU$115)+BV22</f>
        <v>0</v>
      </c>
      <c r="CM22" s="141">
        <f>SUMIF(' Oczyszczalnie 2022 r.'!$B$15:$B$115,'Aglomeracje 2022 r.'!$C22,' Oczyszczalnie 2022 r.'!BV$15:BV$115)+BW22</f>
        <v>0</v>
      </c>
      <c r="CN22" s="141">
        <f>SUMIF(' Oczyszczalnie 2022 r.'!$B$15:$B$115,'Aglomeracje 2022 r.'!$C22,' Oczyszczalnie 2022 r.'!BW$15:BW$115)+BX22</f>
        <v>0</v>
      </c>
      <c r="CO22" s="141">
        <f>SUMIF(' Oczyszczalnie 2022 r.'!$B$15:$B$115,'Aglomeracje 2022 r.'!$C22,' Oczyszczalnie 2022 r.'!BY$15:BY$115)+BZ22</f>
        <v>0</v>
      </c>
      <c r="CP22" s="141">
        <f>SUMIF(' Oczyszczalnie 2022 r.'!$B$15:$B$115,'Aglomeracje 2022 r.'!$C22,' Oczyszczalnie 2022 r.'!CA$15:CA$115)+CB22</f>
        <v>0</v>
      </c>
      <c r="CQ22" s="141">
        <f t="shared" si="31"/>
        <v>0</v>
      </c>
      <c r="CR22" s="29"/>
      <c r="CS22" s="29"/>
      <c r="CT22" s="30"/>
      <c r="CU22" s="30"/>
      <c r="CV22" s="31"/>
      <c r="CW22" s="31"/>
      <c r="CX22" s="31"/>
      <c r="CY22" s="32"/>
      <c r="CZ22" s="28"/>
      <c r="DA22" s="10"/>
      <c r="DB22" s="10"/>
      <c r="DC22" s="10"/>
      <c r="DD22" s="30"/>
      <c r="DE22" s="9"/>
      <c r="DF22" s="9"/>
      <c r="DG22" s="30"/>
      <c r="DH22" s="9"/>
      <c r="DI22" s="9"/>
      <c r="DJ22" s="159"/>
      <c r="DK22" s="160"/>
      <c r="DL22" s="161"/>
      <c r="DM22" s="161"/>
      <c r="DN22" s="159"/>
      <c r="DO22" s="160"/>
      <c r="DP22" s="161"/>
      <c r="DQ22" s="161"/>
      <c r="DR22" s="159"/>
      <c r="DS22" s="160"/>
      <c r="DT22" s="161"/>
      <c r="DU22" s="161"/>
      <c r="DV22" s="159"/>
      <c r="DW22" s="160"/>
      <c r="DX22" s="161"/>
      <c r="DY22" s="161"/>
      <c r="DZ22" s="162">
        <f>SUMIF(' Oczyszczalnie 2022 r.'!$B$15:$B$300,'Aglomeracje 2022 r.'!C22,' Oczyszczalnie 2022 r.'!$CS$15:$CS$300)</f>
        <v>0</v>
      </c>
      <c r="EA22" s="162">
        <f>SUMIF(' Oczyszczalnie 2022 r.'!$B$15:$B$300,'Aglomeracje 2022 r.'!C22,' Oczyszczalnie 2022 r.'!$CX$15:$CX$300)</f>
        <v>0</v>
      </c>
      <c r="EB22" s="163">
        <f t="shared" si="9"/>
        <v>0</v>
      </c>
      <c r="EC22" s="9"/>
      <c r="ED22" s="101">
        <f t="shared" si="10"/>
        <v>0</v>
      </c>
      <c r="EE22" s="73">
        <f t="shared" si="11"/>
        <v>0</v>
      </c>
      <c r="EF22" s="76">
        <f t="shared" si="12"/>
        <v>0</v>
      </c>
      <c r="EG22" s="73">
        <f>SUMIF(' Oczyszczalnie 2022 r.'!$B$15:$B$194,'Aglomeracje 2022 r.'!C22,' Oczyszczalnie 2022 r.'!$N$15:$N$194)</f>
        <v>0</v>
      </c>
      <c r="EH22" s="73">
        <f t="shared" si="13"/>
        <v>0</v>
      </c>
      <c r="EI22" s="73">
        <f>COUNTIFS(' Oczyszczalnie 2022 r.'!$B$15:$B$200,'Aglomeracje 2022 r.'!C22,' Oczyszczalnie 2022 r.'!$W$15:$W$200,"TAK")</f>
        <v>0</v>
      </c>
      <c r="EJ22" s="164">
        <f t="shared" si="14"/>
        <v>0</v>
      </c>
      <c r="EK22" s="73">
        <f t="shared" si="32"/>
        <v>0</v>
      </c>
    </row>
    <row r="23" spans="1:141" s="33" customFormat="1" ht="27.75" customHeight="1" x14ac:dyDescent="0.25">
      <c r="A23" s="11">
        <v>8</v>
      </c>
      <c r="B23" s="157"/>
      <c r="C23" s="66"/>
      <c r="D23" s="97" t="str">
        <f>IF(C23&lt;&gt;"",IF(COUNTIF(' Dane pomocnicze (ze spr. 21)'!$C$5:$C$1541,'Aglomeracje 2022 r.'!C23)&gt;0,VLOOKUP(C23,' Dane pomocnicze (ze spr. 21)'!$C$5:$V$1541,2,0),"Brak takiego ID aglomeracji w spr. z 2021 r."),"")</f>
        <v/>
      </c>
      <c r="E23" s="156"/>
      <c r="F23" s="14"/>
      <c r="G23" s="14"/>
      <c r="H23" s="14"/>
      <c r="I23" s="95" t="str">
        <f>IF(COUNTIF(' Dane pomocnicze (ze spr. 21)'!$C$5:$C$1541,'Aglomeracje 2022 r.'!C23)&gt;0,VLOOKUP(C23,' Dane pomocnicze (ze spr. 21)'!$C$5:$V$1541,4,0),"")</f>
        <v/>
      </c>
      <c r="J23" s="95" t="str">
        <f>IF(I23&lt;&gt;"",VLOOKUP(C23,' Dane pomocnicze (ze spr. 21)'!$C$5:$V$1541,5,0),"")</f>
        <v/>
      </c>
      <c r="K23" s="95" t="str">
        <f>IF(I23&lt;&gt;"",VLOOKUP(C23,' Dane pomocnicze (ze spr. 21)'!$C$5:$V$1541,20,0),"")</f>
        <v/>
      </c>
      <c r="L23" s="96" t="str">
        <f>IF(I23&lt;&gt;"",VLOOKUP(C23,' Dane pomocnicze (ze spr. 21)'!$C$5:$V$1541,6,0),"")</f>
        <v/>
      </c>
      <c r="M23" s="96" t="str">
        <f>IF(I23&lt;&gt;"",VLOOKUP(C23,' Dane pomocnicze (ze spr. 21)'!$C$5:$V$1541,7,0),"")</f>
        <v/>
      </c>
      <c r="N23" s="96" t="str">
        <f>IF(I23&lt;&gt;"",VLOOKUP(C23,' Dane pomocnicze (ze spr. 21)'!$C$5:$V$1541,8,0),"")</f>
        <v/>
      </c>
      <c r="O23" s="15"/>
      <c r="P23" s="16"/>
      <c r="Q23" s="15"/>
      <c r="R23" s="17"/>
      <c r="S23" s="15"/>
      <c r="T23" s="13"/>
      <c r="U23" s="19"/>
      <c r="V23" s="17"/>
      <c r="W23" s="15"/>
      <c r="X23" s="20"/>
      <c r="Y23" s="20"/>
      <c r="Z23" s="20"/>
      <c r="AA23" s="20"/>
      <c r="AB23" s="20"/>
      <c r="AC23" s="70">
        <f t="shared" si="15"/>
        <v>0</v>
      </c>
      <c r="AD23" s="21"/>
      <c r="AE23" s="22"/>
      <c r="AF23" s="22"/>
      <c r="AG23" s="22"/>
      <c r="AH23" s="71">
        <f t="shared" si="16"/>
        <v>0</v>
      </c>
      <c r="AI23" s="22"/>
      <c r="AJ23" s="22"/>
      <c r="AK23" s="71">
        <f t="shared" si="17"/>
        <v>0</v>
      </c>
      <c r="AL23" s="71">
        <f t="shared" si="18"/>
        <v>0</v>
      </c>
      <c r="AM23" s="71">
        <f t="shared" si="19"/>
        <v>0</v>
      </c>
      <c r="AN23" s="71">
        <f t="shared" si="20"/>
        <v>0</v>
      </c>
      <c r="AO23" s="71">
        <f t="shared" si="21"/>
        <v>0</v>
      </c>
      <c r="AP23" s="72">
        <f t="shared" si="22"/>
        <v>0</v>
      </c>
      <c r="AQ23" s="73" t="str">
        <f t="shared" si="23"/>
        <v>&lt;2000</v>
      </c>
      <c r="AR23" s="22"/>
      <c r="AS23" s="22"/>
      <c r="AT23" s="22"/>
      <c r="AU23" s="22"/>
      <c r="AV23" s="22"/>
      <c r="AW23" s="22"/>
      <c r="AX23" s="22"/>
      <c r="AY23" s="23"/>
      <c r="AZ23" s="23"/>
      <c r="BA23" s="23"/>
      <c r="BB23" s="23"/>
      <c r="BC23" s="74">
        <f t="shared" si="24"/>
        <v>0</v>
      </c>
      <c r="BD23" s="74">
        <f t="shared" si="25"/>
        <v>0</v>
      </c>
      <c r="BE23" s="23"/>
      <c r="BF23" s="24"/>
      <c r="BG23" s="24"/>
      <c r="BH23" s="24"/>
      <c r="BI23" s="24"/>
      <c r="BJ23" s="24"/>
      <c r="BK23" s="24"/>
      <c r="BL23" s="24"/>
      <c r="BM23" s="24"/>
      <c r="BN23" s="24"/>
      <c r="BO23" s="24"/>
      <c r="BP23" s="158">
        <f t="shared" si="26"/>
        <v>0</v>
      </c>
      <c r="BQ23" s="142"/>
      <c r="BR23" s="142"/>
      <c r="BS23" s="142"/>
      <c r="BT23" s="141">
        <f t="shared" si="27"/>
        <v>0</v>
      </c>
      <c r="BU23" s="142"/>
      <c r="BV23" s="142"/>
      <c r="BW23" s="142"/>
      <c r="BX23" s="142"/>
      <c r="BY23" s="9"/>
      <c r="BZ23" s="142"/>
      <c r="CA23" s="9"/>
      <c r="CB23" s="142"/>
      <c r="CC23" s="28"/>
      <c r="CD23" s="141">
        <f t="shared" si="28"/>
        <v>0</v>
      </c>
      <c r="CE23" s="141">
        <f t="shared" si="29"/>
        <v>0</v>
      </c>
      <c r="CF23" s="141">
        <f>SUMIF(' Oczyszczalnie 2022 r.'!$B$15:$B$115,'Aglomeracje 2022 r.'!C23,' Oczyszczalnie 2022 r.'!BO$15:BO$115)</f>
        <v>0</v>
      </c>
      <c r="CG23" s="141">
        <f>SUMIF(' Oczyszczalnie 2022 r.'!$B$15:$B$115,'Aglomeracje 2022 r.'!$C23,' Oczyszczalnie 2022 r.'!BP$15:BP$115)</f>
        <v>0</v>
      </c>
      <c r="CH23" s="141">
        <f>SUMIF(' Oczyszczalnie 2022 r.'!$B$15:$B$115,'Aglomeracje 2022 r.'!$C23,' Oczyszczalnie 2022 r.'!BQ$15:BQ$115)</f>
        <v>0</v>
      </c>
      <c r="CI23" s="141">
        <f>SUMIF(' Oczyszczalnie 2022 r.'!$B$15:$B$115,'Aglomeracje 2022 r.'!$C23,' Oczyszczalnie 2022 r.'!BR$15:BR$115)</f>
        <v>0</v>
      </c>
      <c r="CJ23" s="141">
        <f t="shared" si="30"/>
        <v>0</v>
      </c>
      <c r="CK23" s="141">
        <f>SUMIF(' Oczyszczalnie 2022 r.'!$B$15:$B$115,'Aglomeracje 2022 r.'!$C23,' Oczyszczalnie 2022 r.'!BT$15:BT$115)+BU23</f>
        <v>0</v>
      </c>
      <c r="CL23" s="141">
        <f>SUMIF(' Oczyszczalnie 2022 r.'!$B$15:$B$115,'Aglomeracje 2022 r.'!$C23,' Oczyszczalnie 2022 r.'!BU$15:BU$115)+BV23</f>
        <v>0</v>
      </c>
      <c r="CM23" s="141">
        <f>SUMIF(' Oczyszczalnie 2022 r.'!$B$15:$B$115,'Aglomeracje 2022 r.'!$C23,' Oczyszczalnie 2022 r.'!BV$15:BV$115)+BW23</f>
        <v>0</v>
      </c>
      <c r="CN23" s="141">
        <f>SUMIF(' Oczyszczalnie 2022 r.'!$B$15:$B$115,'Aglomeracje 2022 r.'!$C23,' Oczyszczalnie 2022 r.'!BW$15:BW$115)+BX23</f>
        <v>0</v>
      </c>
      <c r="CO23" s="141">
        <f>SUMIF(' Oczyszczalnie 2022 r.'!$B$15:$B$115,'Aglomeracje 2022 r.'!$C23,' Oczyszczalnie 2022 r.'!BY$15:BY$115)+BZ23</f>
        <v>0</v>
      </c>
      <c r="CP23" s="141">
        <f>SUMIF(' Oczyszczalnie 2022 r.'!$B$15:$B$115,'Aglomeracje 2022 r.'!$C23,' Oczyszczalnie 2022 r.'!CA$15:CA$115)+CB23</f>
        <v>0</v>
      </c>
      <c r="CQ23" s="141">
        <f t="shared" si="31"/>
        <v>0</v>
      </c>
      <c r="CR23" s="29"/>
      <c r="CS23" s="29"/>
      <c r="CT23" s="30"/>
      <c r="CU23" s="30"/>
      <c r="CV23" s="31"/>
      <c r="CW23" s="31"/>
      <c r="CX23" s="31"/>
      <c r="CY23" s="32"/>
      <c r="CZ23" s="28"/>
      <c r="DA23" s="10"/>
      <c r="DB23" s="10"/>
      <c r="DC23" s="10"/>
      <c r="DD23" s="30"/>
      <c r="DE23" s="9"/>
      <c r="DF23" s="9"/>
      <c r="DG23" s="30"/>
      <c r="DH23" s="9"/>
      <c r="DI23" s="9"/>
      <c r="DJ23" s="159"/>
      <c r="DK23" s="160"/>
      <c r="DL23" s="161"/>
      <c r="DM23" s="161"/>
      <c r="DN23" s="159"/>
      <c r="DO23" s="160"/>
      <c r="DP23" s="161"/>
      <c r="DQ23" s="161"/>
      <c r="DR23" s="159"/>
      <c r="DS23" s="160"/>
      <c r="DT23" s="161"/>
      <c r="DU23" s="161"/>
      <c r="DV23" s="159"/>
      <c r="DW23" s="160"/>
      <c r="DX23" s="161"/>
      <c r="DY23" s="161"/>
      <c r="DZ23" s="162">
        <f>SUMIF(' Oczyszczalnie 2022 r.'!$B$15:$B$300,'Aglomeracje 2022 r.'!C23,' Oczyszczalnie 2022 r.'!$CS$15:$CS$300)</f>
        <v>0</v>
      </c>
      <c r="EA23" s="162">
        <f>SUMIF(' Oczyszczalnie 2022 r.'!$B$15:$B$300,'Aglomeracje 2022 r.'!C23,' Oczyszczalnie 2022 r.'!$CX$15:$CX$300)</f>
        <v>0</v>
      </c>
      <c r="EB23" s="163">
        <f t="shared" si="9"/>
        <v>0</v>
      </c>
      <c r="EC23" s="9"/>
      <c r="ED23" s="101">
        <f t="shared" si="10"/>
        <v>0</v>
      </c>
      <c r="EE23" s="73">
        <f t="shared" si="11"/>
        <v>0</v>
      </c>
      <c r="EF23" s="76">
        <f t="shared" si="12"/>
        <v>0</v>
      </c>
      <c r="EG23" s="73">
        <f>SUMIF(' Oczyszczalnie 2022 r.'!$B$15:$B$194,'Aglomeracje 2022 r.'!C23,' Oczyszczalnie 2022 r.'!$N$15:$N$194)</f>
        <v>0</v>
      </c>
      <c r="EH23" s="73">
        <f t="shared" si="13"/>
        <v>0</v>
      </c>
      <c r="EI23" s="73">
        <f>COUNTIFS(' Oczyszczalnie 2022 r.'!$B$15:$B$200,'Aglomeracje 2022 r.'!C23,' Oczyszczalnie 2022 r.'!$W$15:$W$200,"TAK")</f>
        <v>0</v>
      </c>
      <c r="EJ23" s="164">
        <f t="shared" si="14"/>
        <v>0</v>
      </c>
      <c r="EK23" s="73">
        <f t="shared" si="32"/>
        <v>0</v>
      </c>
    </row>
    <row r="24" spans="1:141" s="33" customFormat="1" ht="30" customHeight="1" x14ac:dyDescent="0.25">
      <c r="A24" s="11">
        <v>9</v>
      </c>
      <c r="B24" s="157"/>
      <c r="C24" s="66"/>
      <c r="D24" s="97" t="str">
        <f>IF(C24&lt;&gt;"",IF(COUNTIF(' Dane pomocnicze (ze spr. 21)'!$C$5:$C$1541,'Aglomeracje 2022 r.'!C24)&gt;0,VLOOKUP(C24,' Dane pomocnicze (ze spr. 21)'!$C$5:$V$1541,2,0),"Brak takiego ID aglomeracji w spr. z 2021 r."),"")</f>
        <v/>
      </c>
      <c r="E24" s="156"/>
      <c r="F24" s="14"/>
      <c r="G24" s="14"/>
      <c r="H24" s="14"/>
      <c r="I24" s="95" t="str">
        <f>IF(COUNTIF(' Dane pomocnicze (ze spr. 21)'!$C$5:$C$1541,'Aglomeracje 2022 r.'!C24)&gt;0,VLOOKUP(C24,' Dane pomocnicze (ze spr. 21)'!$C$5:$V$1541,4,0),"")</f>
        <v/>
      </c>
      <c r="J24" s="95" t="str">
        <f>IF(I24&lt;&gt;"",VLOOKUP(C24,' Dane pomocnicze (ze spr. 21)'!$C$5:$V$1541,5,0),"")</f>
        <v/>
      </c>
      <c r="K24" s="95" t="str">
        <f>IF(I24&lt;&gt;"",VLOOKUP(C24,' Dane pomocnicze (ze spr. 21)'!$C$5:$V$1541,20,0),"")</f>
        <v/>
      </c>
      <c r="L24" s="96" t="str">
        <f>IF(I24&lt;&gt;"",VLOOKUP(C24,' Dane pomocnicze (ze spr. 21)'!$C$5:$V$1541,6,0),"")</f>
        <v/>
      </c>
      <c r="M24" s="96" t="str">
        <f>IF(I24&lt;&gt;"",VLOOKUP(C24,' Dane pomocnicze (ze spr. 21)'!$C$5:$V$1541,7,0),"")</f>
        <v/>
      </c>
      <c r="N24" s="96" t="str">
        <f>IF(I24&lt;&gt;"",VLOOKUP(C24,' Dane pomocnicze (ze spr. 21)'!$C$5:$V$1541,8,0),"")</f>
        <v/>
      </c>
      <c r="O24" s="15"/>
      <c r="P24" s="16"/>
      <c r="Q24" s="15"/>
      <c r="R24" s="17"/>
      <c r="S24" s="15"/>
      <c r="T24" s="13"/>
      <c r="U24" s="19"/>
      <c r="V24" s="17"/>
      <c r="W24" s="15"/>
      <c r="X24" s="20"/>
      <c r="Y24" s="20"/>
      <c r="Z24" s="20"/>
      <c r="AA24" s="20"/>
      <c r="AB24" s="20"/>
      <c r="AC24" s="70">
        <f t="shared" si="15"/>
        <v>0</v>
      </c>
      <c r="AD24" s="21"/>
      <c r="AE24" s="22"/>
      <c r="AF24" s="22"/>
      <c r="AG24" s="22"/>
      <c r="AH24" s="71">
        <f t="shared" si="16"/>
        <v>0</v>
      </c>
      <c r="AI24" s="22"/>
      <c r="AJ24" s="22"/>
      <c r="AK24" s="71">
        <f t="shared" si="17"/>
        <v>0</v>
      </c>
      <c r="AL24" s="71">
        <f t="shared" si="18"/>
        <v>0</v>
      </c>
      <c r="AM24" s="71">
        <f t="shared" si="19"/>
        <v>0</v>
      </c>
      <c r="AN24" s="71">
        <f t="shared" si="20"/>
        <v>0</v>
      </c>
      <c r="AO24" s="71">
        <f t="shared" si="21"/>
        <v>0</v>
      </c>
      <c r="AP24" s="72">
        <f t="shared" si="22"/>
        <v>0</v>
      </c>
      <c r="AQ24" s="73" t="str">
        <f t="shared" si="23"/>
        <v>&lt;2000</v>
      </c>
      <c r="AR24" s="22"/>
      <c r="AS24" s="22"/>
      <c r="AT24" s="22"/>
      <c r="AU24" s="22"/>
      <c r="AV24" s="22"/>
      <c r="AW24" s="22"/>
      <c r="AX24" s="22"/>
      <c r="AY24" s="23"/>
      <c r="AZ24" s="23"/>
      <c r="BA24" s="23"/>
      <c r="BB24" s="23"/>
      <c r="BC24" s="74">
        <f t="shared" si="24"/>
        <v>0</v>
      </c>
      <c r="BD24" s="74">
        <f t="shared" si="25"/>
        <v>0</v>
      </c>
      <c r="BE24" s="23"/>
      <c r="BF24" s="24"/>
      <c r="BG24" s="24"/>
      <c r="BH24" s="24"/>
      <c r="BI24" s="24"/>
      <c r="BJ24" s="24"/>
      <c r="BK24" s="24"/>
      <c r="BL24" s="24"/>
      <c r="BM24" s="24"/>
      <c r="BN24" s="24"/>
      <c r="BO24" s="24"/>
      <c r="BP24" s="158">
        <f t="shared" si="26"/>
        <v>0</v>
      </c>
      <c r="BQ24" s="142"/>
      <c r="BR24" s="142"/>
      <c r="BS24" s="142"/>
      <c r="BT24" s="141">
        <f t="shared" si="27"/>
        <v>0</v>
      </c>
      <c r="BU24" s="142"/>
      <c r="BV24" s="142"/>
      <c r="BW24" s="142"/>
      <c r="BX24" s="142"/>
      <c r="BY24" s="9"/>
      <c r="BZ24" s="142"/>
      <c r="CA24" s="9"/>
      <c r="CB24" s="142"/>
      <c r="CC24" s="28"/>
      <c r="CD24" s="141">
        <f t="shared" si="28"/>
        <v>0</v>
      </c>
      <c r="CE24" s="141">
        <f t="shared" si="29"/>
        <v>0</v>
      </c>
      <c r="CF24" s="141">
        <f>SUMIF(' Oczyszczalnie 2022 r.'!$B$15:$B$115,'Aglomeracje 2022 r.'!C24,' Oczyszczalnie 2022 r.'!BO$15:BO$115)</f>
        <v>0</v>
      </c>
      <c r="CG24" s="141">
        <f>SUMIF(' Oczyszczalnie 2022 r.'!$B$15:$B$115,'Aglomeracje 2022 r.'!$C24,' Oczyszczalnie 2022 r.'!BP$15:BP$115)</f>
        <v>0</v>
      </c>
      <c r="CH24" s="141">
        <f>SUMIF(' Oczyszczalnie 2022 r.'!$B$15:$B$115,'Aglomeracje 2022 r.'!$C24,' Oczyszczalnie 2022 r.'!BQ$15:BQ$115)</f>
        <v>0</v>
      </c>
      <c r="CI24" s="141">
        <f>SUMIF(' Oczyszczalnie 2022 r.'!$B$15:$B$115,'Aglomeracje 2022 r.'!$C24,' Oczyszczalnie 2022 r.'!BR$15:BR$115)</f>
        <v>0</v>
      </c>
      <c r="CJ24" s="141">
        <f t="shared" si="30"/>
        <v>0</v>
      </c>
      <c r="CK24" s="141">
        <f>SUMIF(' Oczyszczalnie 2022 r.'!$B$15:$B$115,'Aglomeracje 2022 r.'!$C24,' Oczyszczalnie 2022 r.'!BT$15:BT$115)+BU24</f>
        <v>0</v>
      </c>
      <c r="CL24" s="141">
        <f>SUMIF(' Oczyszczalnie 2022 r.'!$B$15:$B$115,'Aglomeracje 2022 r.'!$C24,' Oczyszczalnie 2022 r.'!BU$15:BU$115)+BV24</f>
        <v>0</v>
      </c>
      <c r="CM24" s="141">
        <f>SUMIF(' Oczyszczalnie 2022 r.'!$B$15:$B$115,'Aglomeracje 2022 r.'!$C24,' Oczyszczalnie 2022 r.'!BV$15:BV$115)+BW24</f>
        <v>0</v>
      </c>
      <c r="CN24" s="141">
        <f>SUMIF(' Oczyszczalnie 2022 r.'!$B$15:$B$115,'Aglomeracje 2022 r.'!$C24,' Oczyszczalnie 2022 r.'!BW$15:BW$115)+BX24</f>
        <v>0</v>
      </c>
      <c r="CO24" s="141">
        <f>SUMIF(' Oczyszczalnie 2022 r.'!$B$15:$B$115,'Aglomeracje 2022 r.'!$C24,' Oczyszczalnie 2022 r.'!BY$15:BY$115)+BZ24</f>
        <v>0</v>
      </c>
      <c r="CP24" s="141">
        <f>SUMIF(' Oczyszczalnie 2022 r.'!$B$15:$B$115,'Aglomeracje 2022 r.'!$C24,' Oczyszczalnie 2022 r.'!CA$15:CA$115)+CB24</f>
        <v>0</v>
      </c>
      <c r="CQ24" s="141">
        <f t="shared" si="31"/>
        <v>0</v>
      </c>
      <c r="CR24" s="29"/>
      <c r="CS24" s="29"/>
      <c r="CT24" s="30"/>
      <c r="CU24" s="30"/>
      <c r="CV24" s="31"/>
      <c r="CW24" s="31"/>
      <c r="CX24" s="31"/>
      <c r="CY24" s="32"/>
      <c r="CZ24" s="28"/>
      <c r="DA24" s="10"/>
      <c r="DB24" s="10"/>
      <c r="DC24" s="10"/>
      <c r="DD24" s="30"/>
      <c r="DE24" s="9"/>
      <c r="DF24" s="9"/>
      <c r="DG24" s="30"/>
      <c r="DH24" s="9"/>
      <c r="DI24" s="9"/>
      <c r="DJ24" s="159"/>
      <c r="DK24" s="160"/>
      <c r="DL24" s="161"/>
      <c r="DM24" s="161"/>
      <c r="DN24" s="159"/>
      <c r="DO24" s="160"/>
      <c r="DP24" s="161"/>
      <c r="DQ24" s="161"/>
      <c r="DR24" s="159"/>
      <c r="DS24" s="160"/>
      <c r="DT24" s="161"/>
      <c r="DU24" s="161"/>
      <c r="DV24" s="159"/>
      <c r="DW24" s="160"/>
      <c r="DX24" s="161"/>
      <c r="DY24" s="161"/>
      <c r="DZ24" s="162">
        <f>SUMIF(' Oczyszczalnie 2022 r.'!$B$15:$B$300,'Aglomeracje 2022 r.'!C24,' Oczyszczalnie 2022 r.'!$CS$15:$CS$300)</f>
        <v>0</v>
      </c>
      <c r="EA24" s="162">
        <f>SUMIF(' Oczyszczalnie 2022 r.'!$B$15:$B$300,'Aglomeracje 2022 r.'!C24,' Oczyszczalnie 2022 r.'!$CX$15:$CX$300)</f>
        <v>0</v>
      </c>
      <c r="EB24" s="163">
        <f t="shared" si="9"/>
        <v>0</v>
      </c>
      <c r="EC24" s="9"/>
      <c r="ED24" s="101">
        <f t="shared" si="10"/>
        <v>0</v>
      </c>
      <c r="EE24" s="73">
        <f t="shared" si="11"/>
        <v>0</v>
      </c>
      <c r="EF24" s="76">
        <f t="shared" si="12"/>
        <v>0</v>
      </c>
      <c r="EG24" s="73">
        <f>SUMIF(' Oczyszczalnie 2022 r.'!$B$15:$B$194,'Aglomeracje 2022 r.'!C24,' Oczyszczalnie 2022 r.'!$N$15:$N$194)</f>
        <v>0</v>
      </c>
      <c r="EH24" s="73">
        <f t="shared" si="13"/>
        <v>0</v>
      </c>
      <c r="EI24" s="73">
        <f>COUNTIFS(' Oczyszczalnie 2022 r.'!$B$15:$B$200,'Aglomeracje 2022 r.'!C24,' Oczyszczalnie 2022 r.'!$W$15:$W$200,"TAK")</f>
        <v>0</v>
      </c>
      <c r="EJ24" s="164">
        <f t="shared" si="14"/>
        <v>0</v>
      </c>
      <c r="EK24" s="73">
        <f t="shared" si="32"/>
        <v>0</v>
      </c>
    </row>
    <row r="25" spans="1:141" s="33" customFormat="1" ht="30" customHeight="1" x14ac:dyDescent="0.25">
      <c r="A25" s="11">
        <v>10</v>
      </c>
      <c r="B25" s="157"/>
      <c r="C25" s="66"/>
      <c r="D25" s="97" t="str">
        <f>IF(C25&lt;&gt;"",IF(COUNTIF(' Dane pomocnicze (ze spr. 21)'!$C$5:$C$1541,'Aglomeracje 2022 r.'!C25)&gt;0,VLOOKUP(C25,' Dane pomocnicze (ze spr. 21)'!$C$5:$V$1541,2,0),"Brak takiego ID aglomeracji w spr. z 2021 r."),"")</f>
        <v/>
      </c>
      <c r="E25" s="156"/>
      <c r="F25" s="14"/>
      <c r="G25" s="14"/>
      <c r="H25" s="14"/>
      <c r="I25" s="95" t="str">
        <f>IF(COUNTIF(' Dane pomocnicze (ze spr. 21)'!$C$5:$C$1541,'Aglomeracje 2022 r.'!C25)&gt;0,VLOOKUP(C25,' Dane pomocnicze (ze spr. 21)'!$C$5:$V$1541,4,0),"")</f>
        <v/>
      </c>
      <c r="J25" s="95" t="str">
        <f>IF(I25&lt;&gt;"",VLOOKUP(C25,' Dane pomocnicze (ze spr. 21)'!$C$5:$V$1541,5,0),"")</f>
        <v/>
      </c>
      <c r="K25" s="95" t="str">
        <f>IF(I25&lt;&gt;"",VLOOKUP(C25,' Dane pomocnicze (ze spr. 21)'!$C$5:$V$1541,20,0),"")</f>
        <v/>
      </c>
      <c r="L25" s="96" t="str">
        <f>IF(I25&lt;&gt;"",VLOOKUP(C25,' Dane pomocnicze (ze spr. 21)'!$C$5:$V$1541,6,0),"")</f>
        <v/>
      </c>
      <c r="M25" s="96" t="str">
        <f>IF(I25&lt;&gt;"",VLOOKUP(C25,' Dane pomocnicze (ze spr. 21)'!$C$5:$V$1541,7,0),"")</f>
        <v/>
      </c>
      <c r="N25" s="96" t="str">
        <f>IF(I25&lt;&gt;"",VLOOKUP(C25,' Dane pomocnicze (ze spr. 21)'!$C$5:$V$1541,8,0),"")</f>
        <v/>
      </c>
      <c r="O25" s="15"/>
      <c r="P25" s="16"/>
      <c r="Q25" s="15"/>
      <c r="R25" s="17"/>
      <c r="S25" s="15"/>
      <c r="T25" s="13"/>
      <c r="U25" s="19"/>
      <c r="V25" s="17"/>
      <c r="W25" s="15"/>
      <c r="X25" s="20"/>
      <c r="Y25" s="20"/>
      <c r="Z25" s="20"/>
      <c r="AA25" s="20"/>
      <c r="AB25" s="20"/>
      <c r="AC25" s="70">
        <f t="shared" si="15"/>
        <v>0</v>
      </c>
      <c r="AD25" s="21"/>
      <c r="AE25" s="22"/>
      <c r="AF25" s="22"/>
      <c r="AG25" s="22"/>
      <c r="AH25" s="71">
        <f t="shared" si="16"/>
        <v>0</v>
      </c>
      <c r="AI25" s="22"/>
      <c r="AJ25" s="22"/>
      <c r="AK25" s="71">
        <f t="shared" si="17"/>
        <v>0</v>
      </c>
      <c r="AL25" s="71">
        <f t="shared" si="18"/>
        <v>0</v>
      </c>
      <c r="AM25" s="71">
        <f t="shared" si="19"/>
        <v>0</v>
      </c>
      <c r="AN25" s="71">
        <f t="shared" si="20"/>
        <v>0</v>
      </c>
      <c r="AO25" s="71">
        <f t="shared" si="21"/>
        <v>0</v>
      </c>
      <c r="AP25" s="72">
        <f t="shared" si="22"/>
        <v>0</v>
      </c>
      <c r="AQ25" s="73" t="str">
        <f t="shared" si="23"/>
        <v>&lt;2000</v>
      </c>
      <c r="AR25" s="22"/>
      <c r="AS25" s="22"/>
      <c r="AT25" s="22"/>
      <c r="AU25" s="22"/>
      <c r="AV25" s="22"/>
      <c r="AW25" s="22"/>
      <c r="AX25" s="22"/>
      <c r="AY25" s="23"/>
      <c r="AZ25" s="23"/>
      <c r="BA25" s="23"/>
      <c r="BB25" s="23"/>
      <c r="BC25" s="74">
        <f t="shared" si="24"/>
        <v>0</v>
      </c>
      <c r="BD25" s="74">
        <f t="shared" si="25"/>
        <v>0</v>
      </c>
      <c r="BE25" s="23"/>
      <c r="BF25" s="24"/>
      <c r="BG25" s="24"/>
      <c r="BH25" s="24"/>
      <c r="BI25" s="24"/>
      <c r="BJ25" s="24"/>
      <c r="BK25" s="24"/>
      <c r="BL25" s="24"/>
      <c r="BM25" s="24"/>
      <c r="BN25" s="24"/>
      <c r="BO25" s="24"/>
      <c r="BP25" s="158">
        <f t="shared" si="26"/>
        <v>0</v>
      </c>
      <c r="BQ25" s="142"/>
      <c r="BR25" s="142"/>
      <c r="BS25" s="142"/>
      <c r="BT25" s="141">
        <f t="shared" si="27"/>
        <v>0</v>
      </c>
      <c r="BU25" s="142"/>
      <c r="BV25" s="142"/>
      <c r="BW25" s="142"/>
      <c r="BX25" s="142"/>
      <c r="BY25" s="9"/>
      <c r="BZ25" s="142"/>
      <c r="CA25" s="9"/>
      <c r="CB25" s="142"/>
      <c r="CC25" s="28"/>
      <c r="CD25" s="141">
        <f t="shared" si="28"/>
        <v>0</v>
      </c>
      <c r="CE25" s="141">
        <f t="shared" si="29"/>
        <v>0</v>
      </c>
      <c r="CF25" s="141">
        <f>SUMIF(' Oczyszczalnie 2022 r.'!$B$15:$B$115,'Aglomeracje 2022 r.'!C25,' Oczyszczalnie 2022 r.'!BO$15:BO$115)</f>
        <v>0</v>
      </c>
      <c r="CG25" s="141">
        <f>SUMIF(' Oczyszczalnie 2022 r.'!$B$15:$B$115,'Aglomeracje 2022 r.'!$C25,' Oczyszczalnie 2022 r.'!BP$15:BP$115)</f>
        <v>0</v>
      </c>
      <c r="CH25" s="141">
        <f>SUMIF(' Oczyszczalnie 2022 r.'!$B$15:$B$115,'Aglomeracje 2022 r.'!$C25,' Oczyszczalnie 2022 r.'!BQ$15:BQ$115)</f>
        <v>0</v>
      </c>
      <c r="CI25" s="141">
        <f>SUMIF(' Oczyszczalnie 2022 r.'!$B$15:$B$115,'Aglomeracje 2022 r.'!$C25,' Oczyszczalnie 2022 r.'!BR$15:BR$115)</f>
        <v>0</v>
      </c>
      <c r="CJ25" s="141">
        <f t="shared" si="30"/>
        <v>0</v>
      </c>
      <c r="CK25" s="141">
        <f>SUMIF(' Oczyszczalnie 2022 r.'!$B$15:$B$115,'Aglomeracje 2022 r.'!$C25,' Oczyszczalnie 2022 r.'!BT$15:BT$115)+BU25</f>
        <v>0</v>
      </c>
      <c r="CL25" s="141">
        <f>SUMIF(' Oczyszczalnie 2022 r.'!$B$15:$B$115,'Aglomeracje 2022 r.'!$C25,' Oczyszczalnie 2022 r.'!BU$15:BU$115)+BV25</f>
        <v>0</v>
      </c>
      <c r="CM25" s="141">
        <f>SUMIF(' Oczyszczalnie 2022 r.'!$B$15:$B$115,'Aglomeracje 2022 r.'!$C25,' Oczyszczalnie 2022 r.'!BV$15:BV$115)+BW25</f>
        <v>0</v>
      </c>
      <c r="CN25" s="141">
        <f>SUMIF(' Oczyszczalnie 2022 r.'!$B$15:$B$115,'Aglomeracje 2022 r.'!$C25,' Oczyszczalnie 2022 r.'!BW$15:BW$115)+BX25</f>
        <v>0</v>
      </c>
      <c r="CO25" s="141">
        <f>SUMIF(' Oczyszczalnie 2022 r.'!$B$15:$B$115,'Aglomeracje 2022 r.'!$C25,' Oczyszczalnie 2022 r.'!BY$15:BY$115)+BZ25</f>
        <v>0</v>
      </c>
      <c r="CP25" s="141">
        <f>SUMIF(' Oczyszczalnie 2022 r.'!$B$15:$B$115,'Aglomeracje 2022 r.'!$C25,' Oczyszczalnie 2022 r.'!CA$15:CA$115)+CB25</f>
        <v>0</v>
      </c>
      <c r="CQ25" s="141">
        <f t="shared" si="31"/>
        <v>0</v>
      </c>
      <c r="CR25" s="29"/>
      <c r="CS25" s="29"/>
      <c r="CT25" s="30"/>
      <c r="CU25" s="30"/>
      <c r="CV25" s="31"/>
      <c r="CW25" s="31"/>
      <c r="CX25" s="31"/>
      <c r="CY25" s="32"/>
      <c r="CZ25" s="28"/>
      <c r="DA25" s="10"/>
      <c r="DB25" s="10"/>
      <c r="DC25" s="10"/>
      <c r="DD25" s="30"/>
      <c r="DE25" s="9"/>
      <c r="DF25" s="9"/>
      <c r="DG25" s="30"/>
      <c r="DH25" s="9"/>
      <c r="DI25" s="9"/>
      <c r="DJ25" s="159"/>
      <c r="DK25" s="160"/>
      <c r="DL25" s="161"/>
      <c r="DM25" s="161"/>
      <c r="DN25" s="159"/>
      <c r="DO25" s="160"/>
      <c r="DP25" s="161"/>
      <c r="DQ25" s="161"/>
      <c r="DR25" s="159"/>
      <c r="DS25" s="160"/>
      <c r="DT25" s="161"/>
      <c r="DU25" s="161"/>
      <c r="DV25" s="159"/>
      <c r="DW25" s="160"/>
      <c r="DX25" s="161"/>
      <c r="DY25" s="161"/>
      <c r="DZ25" s="162">
        <f>SUMIF(' Oczyszczalnie 2022 r.'!$B$15:$B$300,'Aglomeracje 2022 r.'!C25,' Oczyszczalnie 2022 r.'!$CS$15:$CS$300)</f>
        <v>0</v>
      </c>
      <c r="EA25" s="162">
        <f>SUMIF(' Oczyszczalnie 2022 r.'!$B$15:$B$300,'Aglomeracje 2022 r.'!C25,' Oczyszczalnie 2022 r.'!$CX$15:$CX$300)</f>
        <v>0</v>
      </c>
      <c r="EB25" s="163">
        <f t="shared" si="9"/>
        <v>0</v>
      </c>
      <c r="EC25" s="9"/>
      <c r="ED25" s="101">
        <f t="shared" si="10"/>
        <v>0</v>
      </c>
      <c r="EE25" s="73">
        <f t="shared" si="11"/>
        <v>0</v>
      </c>
      <c r="EF25" s="76">
        <f t="shared" si="12"/>
        <v>0</v>
      </c>
      <c r="EG25" s="73">
        <f>SUMIF(' Oczyszczalnie 2022 r.'!$B$15:$B$194,'Aglomeracje 2022 r.'!C25,' Oczyszczalnie 2022 r.'!$N$15:$N$194)</f>
        <v>0</v>
      </c>
      <c r="EH25" s="73">
        <f t="shared" si="13"/>
        <v>0</v>
      </c>
      <c r="EI25" s="73">
        <f>COUNTIFS(' Oczyszczalnie 2022 r.'!$B$15:$B$200,'Aglomeracje 2022 r.'!C25,' Oczyszczalnie 2022 r.'!$W$15:$W$200,"TAK")</f>
        <v>0</v>
      </c>
      <c r="EJ25" s="164">
        <f t="shared" si="14"/>
        <v>0</v>
      </c>
      <c r="EK25" s="73">
        <f t="shared" si="32"/>
        <v>0</v>
      </c>
    </row>
    <row r="26" spans="1:141" s="33" customFormat="1" ht="30" customHeight="1" x14ac:dyDescent="0.25">
      <c r="A26" s="11">
        <v>11</v>
      </c>
      <c r="B26" s="157"/>
      <c r="C26" s="66"/>
      <c r="D26" s="97" t="str">
        <f>IF(C26&lt;&gt;"",IF(COUNTIF(' Dane pomocnicze (ze spr. 21)'!$C$5:$C$1541,'Aglomeracje 2022 r.'!C26)&gt;0,VLOOKUP(C26,' Dane pomocnicze (ze spr. 21)'!$C$5:$V$1541,2,0),"Brak takiego ID aglomeracji w spr. z 2021 r."),"")</f>
        <v/>
      </c>
      <c r="E26" s="156"/>
      <c r="F26" s="14"/>
      <c r="G26" s="14"/>
      <c r="H26" s="14"/>
      <c r="I26" s="95" t="str">
        <f>IF(COUNTIF(' Dane pomocnicze (ze spr. 21)'!$C$5:$C$1541,'Aglomeracje 2022 r.'!C26)&gt;0,VLOOKUP(C26,' Dane pomocnicze (ze spr. 21)'!$C$5:$V$1541,4,0),"")</f>
        <v/>
      </c>
      <c r="J26" s="95" t="str">
        <f>IF(I26&lt;&gt;"",VLOOKUP(C26,' Dane pomocnicze (ze spr. 21)'!$C$5:$V$1541,5,0),"")</f>
        <v/>
      </c>
      <c r="K26" s="95" t="str">
        <f>IF(I26&lt;&gt;"",VLOOKUP(C26,' Dane pomocnicze (ze spr. 21)'!$C$5:$V$1541,20,0),"")</f>
        <v/>
      </c>
      <c r="L26" s="96" t="str">
        <f>IF(I26&lt;&gt;"",VLOOKUP(C26,' Dane pomocnicze (ze spr. 21)'!$C$5:$V$1541,6,0),"")</f>
        <v/>
      </c>
      <c r="M26" s="96" t="str">
        <f>IF(I26&lt;&gt;"",VLOOKUP(C26,' Dane pomocnicze (ze spr. 21)'!$C$5:$V$1541,7,0),"")</f>
        <v/>
      </c>
      <c r="N26" s="96" t="str">
        <f>IF(I26&lt;&gt;"",VLOOKUP(C26,' Dane pomocnicze (ze spr. 21)'!$C$5:$V$1541,8,0),"")</f>
        <v/>
      </c>
      <c r="O26" s="15"/>
      <c r="P26" s="16"/>
      <c r="Q26" s="15"/>
      <c r="R26" s="17"/>
      <c r="S26" s="15"/>
      <c r="T26" s="13"/>
      <c r="U26" s="19"/>
      <c r="V26" s="17"/>
      <c r="W26" s="15"/>
      <c r="X26" s="20"/>
      <c r="Y26" s="20"/>
      <c r="Z26" s="20"/>
      <c r="AA26" s="20"/>
      <c r="AB26" s="20"/>
      <c r="AC26" s="70">
        <f t="shared" si="15"/>
        <v>0</v>
      </c>
      <c r="AD26" s="21"/>
      <c r="AE26" s="22"/>
      <c r="AF26" s="22"/>
      <c r="AG26" s="22"/>
      <c r="AH26" s="71">
        <f t="shared" si="16"/>
        <v>0</v>
      </c>
      <c r="AI26" s="22"/>
      <c r="AJ26" s="22"/>
      <c r="AK26" s="71">
        <f t="shared" si="17"/>
        <v>0</v>
      </c>
      <c r="AL26" s="71">
        <f t="shared" si="18"/>
        <v>0</v>
      </c>
      <c r="AM26" s="71">
        <f t="shared" si="19"/>
        <v>0</v>
      </c>
      <c r="AN26" s="71">
        <f t="shared" si="20"/>
        <v>0</v>
      </c>
      <c r="AO26" s="71">
        <f t="shared" si="21"/>
        <v>0</v>
      </c>
      <c r="AP26" s="72">
        <f t="shared" si="22"/>
        <v>0</v>
      </c>
      <c r="AQ26" s="73" t="str">
        <f t="shared" si="23"/>
        <v>&lt;2000</v>
      </c>
      <c r="AR26" s="22"/>
      <c r="AS26" s="22"/>
      <c r="AT26" s="22"/>
      <c r="AU26" s="22"/>
      <c r="AV26" s="22"/>
      <c r="AW26" s="22"/>
      <c r="AX26" s="22"/>
      <c r="AY26" s="23"/>
      <c r="AZ26" s="23"/>
      <c r="BA26" s="23"/>
      <c r="BB26" s="23"/>
      <c r="BC26" s="74">
        <f t="shared" si="24"/>
        <v>0</v>
      </c>
      <c r="BD26" s="74">
        <f t="shared" si="25"/>
        <v>0</v>
      </c>
      <c r="BE26" s="23"/>
      <c r="BF26" s="24"/>
      <c r="BG26" s="24"/>
      <c r="BH26" s="24"/>
      <c r="BI26" s="24"/>
      <c r="BJ26" s="24"/>
      <c r="BK26" s="24"/>
      <c r="BL26" s="24"/>
      <c r="BM26" s="24"/>
      <c r="BN26" s="24"/>
      <c r="BO26" s="24"/>
      <c r="BP26" s="158">
        <f t="shared" si="26"/>
        <v>0</v>
      </c>
      <c r="BQ26" s="142"/>
      <c r="BR26" s="142"/>
      <c r="BS26" s="142"/>
      <c r="BT26" s="141">
        <f t="shared" si="27"/>
        <v>0</v>
      </c>
      <c r="BU26" s="142"/>
      <c r="BV26" s="142"/>
      <c r="BW26" s="142"/>
      <c r="BX26" s="142"/>
      <c r="BY26" s="9"/>
      <c r="BZ26" s="142"/>
      <c r="CA26" s="9"/>
      <c r="CB26" s="142"/>
      <c r="CC26" s="28"/>
      <c r="CD26" s="141">
        <f t="shared" si="28"/>
        <v>0</v>
      </c>
      <c r="CE26" s="141">
        <f t="shared" si="29"/>
        <v>0</v>
      </c>
      <c r="CF26" s="141">
        <f>SUMIF(' Oczyszczalnie 2022 r.'!$B$15:$B$115,'Aglomeracje 2022 r.'!C26,' Oczyszczalnie 2022 r.'!BO$15:BO$115)</f>
        <v>0</v>
      </c>
      <c r="CG26" s="141">
        <f>SUMIF(' Oczyszczalnie 2022 r.'!$B$15:$B$115,'Aglomeracje 2022 r.'!$C26,' Oczyszczalnie 2022 r.'!BP$15:BP$115)</f>
        <v>0</v>
      </c>
      <c r="CH26" s="141">
        <f>SUMIF(' Oczyszczalnie 2022 r.'!$B$15:$B$115,'Aglomeracje 2022 r.'!$C26,' Oczyszczalnie 2022 r.'!BQ$15:BQ$115)</f>
        <v>0</v>
      </c>
      <c r="CI26" s="141">
        <f>SUMIF(' Oczyszczalnie 2022 r.'!$B$15:$B$115,'Aglomeracje 2022 r.'!$C26,' Oczyszczalnie 2022 r.'!BR$15:BR$115)</f>
        <v>0</v>
      </c>
      <c r="CJ26" s="141">
        <f t="shared" si="30"/>
        <v>0</v>
      </c>
      <c r="CK26" s="141">
        <f>SUMIF(' Oczyszczalnie 2022 r.'!$B$15:$B$115,'Aglomeracje 2022 r.'!$C26,' Oczyszczalnie 2022 r.'!BT$15:BT$115)+BU26</f>
        <v>0</v>
      </c>
      <c r="CL26" s="141">
        <f>SUMIF(' Oczyszczalnie 2022 r.'!$B$15:$B$115,'Aglomeracje 2022 r.'!$C26,' Oczyszczalnie 2022 r.'!BU$15:BU$115)+BV26</f>
        <v>0</v>
      </c>
      <c r="CM26" s="141">
        <f>SUMIF(' Oczyszczalnie 2022 r.'!$B$15:$B$115,'Aglomeracje 2022 r.'!$C26,' Oczyszczalnie 2022 r.'!BV$15:BV$115)+BW26</f>
        <v>0</v>
      </c>
      <c r="CN26" s="141">
        <f>SUMIF(' Oczyszczalnie 2022 r.'!$B$15:$B$115,'Aglomeracje 2022 r.'!$C26,' Oczyszczalnie 2022 r.'!BW$15:BW$115)+BX26</f>
        <v>0</v>
      </c>
      <c r="CO26" s="141">
        <f>SUMIF(' Oczyszczalnie 2022 r.'!$B$15:$B$115,'Aglomeracje 2022 r.'!$C26,' Oczyszczalnie 2022 r.'!BY$15:BY$115)+BZ26</f>
        <v>0</v>
      </c>
      <c r="CP26" s="141">
        <f>SUMIF(' Oczyszczalnie 2022 r.'!$B$15:$B$115,'Aglomeracje 2022 r.'!$C26,' Oczyszczalnie 2022 r.'!CA$15:CA$115)+CB26</f>
        <v>0</v>
      </c>
      <c r="CQ26" s="141">
        <f t="shared" si="31"/>
        <v>0</v>
      </c>
      <c r="CR26" s="29"/>
      <c r="CS26" s="29"/>
      <c r="CT26" s="30"/>
      <c r="CU26" s="30"/>
      <c r="CV26" s="31"/>
      <c r="CW26" s="31"/>
      <c r="CX26" s="31"/>
      <c r="CY26" s="32"/>
      <c r="CZ26" s="28"/>
      <c r="DA26" s="10"/>
      <c r="DB26" s="10"/>
      <c r="DC26" s="10"/>
      <c r="DD26" s="30"/>
      <c r="DE26" s="9"/>
      <c r="DF26" s="9"/>
      <c r="DG26" s="30"/>
      <c r="DH26" s="9"/>
      <c r="DI26" s="9"/>
      <c r="DJ26" s="159"/>
      <c r="DK26" s="160"/>
      <c r="DL26" s="161"/>
      <c r="DM26" s="161"/>
      <c r="DN26" s="159"/>
      <c r="DO26" s="160"/>
      <c r="DP26" s="161"/>
      <c r="DQ26" s="161"/>
      <c r="DR26" s="159"/>
      <c r="DS26" s="160"/>
      <c r="DT26" s="161"/>
      <c r="DU26" s="161"/>
      <c r="DV26" s="159"/>
      <c r="DW26" s="160"/>
      <c r="DX26" s="161"/>
      <c r="DY26" s="161"/>
      <c r="DZ26" s="162">
        <f>SUMIF(' Oczyszczalnie 2022 r.'!$B$15:$B$300,'Aglomeracje 2022 r.'!C26,' Oczyszczalnie 2022 r.'!$CS$15:$CS$300)</f>
        <v>0</v>
      </c>
      <c r="EA26" s="162">
        <f>SUMIF(' Oczyszczalnie 2022 r.'!$B$15:$B$300,'Aglomeracje 2022 r.'!C26,' Oczyszczalnie 2022 r.'!$CX$15:$CX$300)</f>
        <v>0</v>
      </c>
      <c r="EB26" s="163">
        <f t="shared" si="9"/>
        <v>0</v>
      </c>
      <c r="EC26" s="9"/>
      <c r="ED26" s="101">
        <f t="shared" si="10"/>
        <v>0</v>
      </c>
      <c r="EE26" s="73">
        <f t="shared" si="11"/>
        <v>0</v>
      </c>
      <c r="EF26" s="76">
        <f t="shared" si="12"/>
        <v>0</v>
      </c>
      <c r="EG26" s="73">
        <f>SUMIF(' Oczyszczalnie 2022 r.'!$B$15:$B$194,'Aglomeracje 2022 r.'!C26,' Oczyszczalnie 2022 r.'!$N$15:$N$194)</f>
        <v>0</v>
      </c>
      <c r="EH26" s="73">
        <f t="shared" si="13"/>
        <v>0</v>
      </c>
      <c r="EI26" s="73">
        <f>COUNTIFS(' Oczyszczalnie 2022 r.'!$B$15:$B$200,'Aglomeracje 2022 r.'!C26,' Oczyszczalnie 2022 r.'!$W$15:$W$200,"TAK")</f>
        <v>0</v>
      </c>
      <c r="EJ26" s="164">
        <f t="shared" si="14"/>
        <v>0</v>
      </c>
      <c r="EK26" s="73">
        <f t="shared" si="32"/>
        <v>0</v>
      </c>
    </row>
    <row r="27" spans="1:141" s="33" customFormat="1" ht="30" customHeight="1" x14ac:dyDescent="0.25">
      <c r="A27" s="11">
        <v>12</v>
      </c>
      <c r="B27" s="165"/>
      <c r="C27" s="66"/>
      <c r="D27" s="97" t="str">
        <f>IF(C27&lt;&gt;"",IF(COUNTIF(' Dane pomocnicze (ze spr. 21)'!$C$5:$C$1541,'Aglomeracje 2022 r.'!C27)&gt;0,VLOOKUP(C27,' Dane pomocnicze (ze spr. 21)'!$C$5:$V$1541,2,0),"Brak takiego ID aglomeracji w spr. z 2021 r."),"")</f>
        <v/>
      </c>
      <c r="E27" s="156"/>
      <c r="F27" s="14"/>
      <c r="G27" s="14"/>
      <c r="H27" s="14"/>
      <c r="I27" s="95" t="str">
        <f>IF(COUNTIF(' Dane pomocnicze (ze spr. 21)'!$C$5:$C$1541,'Aglomeracje 2022 r.'!C27)&gt;0,VLOOKUP(C27,' Dane pomocnicze (ze spr. 21)'!$C$5:$V$1541,4,0),"")</f>
        <v/>
      </c>
      <c r="J27" s="95" t="str">
        <f>IF(I27&lt;&gt;"",VLOOKUP(C27,' Dane pomocnicze (ze spr. 21)'!$C$5:$V$1541,5,0),"")</f>
        <v/>
      </c>
      <c r="K27" s="95" t="str">
        <f>IF(I27&lt;&gt;"",VLOOKUP(C27,' Dane pomocnicze (ze spr. 21)'!$C$5:$V$1541,20,0),"")</f>
        <v/>
      </c>
      <c r="L27" s="96" t="str">
        <f>IF(I27&lt;&gt;"",VLOOKUP(C27,' Dane pomocnicze (ze spr. 21)'!$C$5:$V$1541,6,0),"")</f>
        <v/>
      </c>
      <c r="M27" s="96" t="str">
        <f>IF(I27&lt;&gt;"",VLOOKUP(C27,' Dane pomocnicze (ze spr. 21)'!$C$5:$V$1541,7,0),"")</f>
        <v/>
      </c>
      <c r="N27" s="96" t="str">
        <f>IF(I27&lt;&gt;"",VLOOKUP(C27,' Dane pomocnicze (ze spr. 21)'!$C$5:$V$1541,8,0),"")</f>
        <v/>
      </c>
      <c r="O27" s="15"/>
      <c r="P27" s="15"/>
      <c r="Q27" s="15"/>
      <c r="R27" s="17"/>
      <c r="S27" s="15"/>
      <c r="T27" s="13"/>
      <c r="U27" s="19"/>
      <c r="V27" s="17"/>
      <c r="W27" s="15"/>
      <c r="X27" s="19"/>
      <c r="Y27" s="19"/>
      <c r="Z27" s="19"/>
      <c r="AA27" s="19"/>
      <c r="AB27" s="19"/>
      <c r="AC27" s="83">
        <f t="shared" si="15"/>
        <v>0</v>
      </c>
      <c r="AD27" s="27"/>
      <c r="AE27" s="26"/>
      <c r="AF27" s="26"/>
      <c r="AG27" s="26"/>
      <c r="AH27" s="76">
        <f t="shared" si="16"/>
        <v>0</v>
      </c>
      <c r="AI27" s="26"/>
      <c r="AJ27" s="26"/>
      <c r="AK27" s="76">
        <f t="shared" si="17"/>
        <v>0</v>
      </c>
      <c r="AL27" s="76">
        <f t="shared" si="18"/>
        <v>0</v>
      </c>
      <c r="AM27" s="76">
        <f t="shared" si="19"/>
        <v>0</v>
      </c>
      <c r="AN27" s="76">
        <f t="shared" si="20"/>
        <v>0</v>
      </c>
      <c r="AO27" s="76">
        <f t="shared" si="21"/>
        <v>0</v>
      </c>
      <c r="AP27" s="101">
        <f t="shared" si="22"/>
        <v>0</v>
      </c>
      <c r="AQ27" s="73" t="str">
        <f t="shared" si="23"/>
        <v>&lt;2000</v>
      </c>
      <c r="AR27" s="26"/>
      <c r="AS27" s="26"/>
      <c r="AT27" s="26"/>
      <c r="AU27" s="26"/>
      <c r="AV27" s="26"/>
      <c r="AW27" s="26"/>
      <c r="AX27" s="26"/>
      <c r="AY27" s="24"/>
      <c r="AZ27" s="24"/>
      <c r="BA27" s="24"/>
      <c r="BB27" s="24"/>
      <c r="BC27" s="74">
        <f t="shared" si="24"/>
        <v>0</v>
      </c>
      <c r="BD27" s="74">
        <f t="shared" si="25"/>
        <v>0</v>
      </c>
      <c r="BE27" s="24"/>
      <c r="BF27" s="24"/>
      <c r="BG27" s="24"/>
      <c r="BH27" s="24"/>
      <c r="BI27" s="24"/>
      <c r="BJ27" s="24"/>
      <c r="BK27" s="24"/>
      <c r="BL27" s="24"/>
      <c r="BM27" s="24"/>
      <c r="BN27" s="24"/>
      <c r="BO27" s="24"/>
      <c r="BP27" s="158">
        <f t="shared" si="26"/>
        <v>0</v>
      </c>
      <c r="BQ27" s="142"/>
      <c r="BR27" s="142"/>
      <c r="BS27" s="142"/>
      <c r="BT27" s="141">
        <f t="shared" si="27"/>
        <v>0</v>
      </c>
      <c r="BU27" s="142"/>
      <c r="BV27" s="142"/>
      <c r="BW27" s="142"/>
      <c r="BX27" s="142"/>
      <c r="BY27" s="9"/>
      <c r="BZ27" s="142"/>
      <c r="CA27" s="9"/>
      <c r="CB27" s="142"/>
      <c r="CC27" s="28"/>
      <c r="CD27" s="141">
        <f t="shared" si="28"/>
        <v>0</v>
      </c>
      <c r="CE27" s="141">
        <f t="shared" si="29"/>
        <v>0</v>
      </c>
      <c r="CF27" s="141">
        <f>SUMIF(' Oczyszczalnie 2022 r.'!$B$15:$B$115,'Aglomeracje 2022 r.'!C27,' Oczyszczalnie 2022 r.'!BO$15:BO$115)</f>
        <v>0</v>
      </c>
      <c r="CG27" s="141">
        <f>SUMIF(' Oczyszczalnie 2022 r.'!$B$15:$B$115,'Aglomeracje 2022 r.'!$C27,' Oczyszczalnie 2022 r.'!BP$15:BP$115)</f>
        <v>0</v>
      </c>
      <c r="CH27" s="141">
        <f>SUMIF(' Oczyszczalnie 2022 r.'!$B$15:$B$115,'Aglomeracje 2022 r.'!$C27,' Oczyszczalnie 2022 r.'!BQ$15:BQ$115)</f>
        <v>0</v>
      </c>
      <c r="CI27" s="141">
        <f>SUMIF(' Oczyszczalnie 2022 r.'!$B$15:$B$115,'Aglomeracje 2022 r.'!$C27,' Oczyszczalnie 2022 r.'!BR$15:BR$115)</f>
        <v>0</v>
      </c>
      <c r="CJ27" s="141">
        <f t="shared" si="30"/>
        <v>0</v>
      </c>
      <c r="CK27" s="141">
        <f>SUMIF(' Oczyszczalnie 2022 r.'!$B$15:$B$115,'Aglomeracje 2022 r.'!$C27,' Oczyszczalnie 2022 r.'!BT$15:BT$115)+BU27</f>
        <v>0</v>
      </c>
      <c r="CL27" s="141">
        <f>SUMIF(' Oczyszczalnie 2022 r.'!$B$15:$B$115,'Aglomeracje 2022 r.'!$C27,' Oczyszczalnie 2022 r.'!BU$15:BU$115)+BV27</f>
        <v>0</v>
      </c>
      <c r="CM27" s="141">
        <f>SUMIF(' Oczyszczalnie 2022 r.'!$B$15:$B$115,'Aglomeracje 2022 r.'!$C27,' Oczyszczalnie 2022 r.'!BV$15:BV$115)+BW27</f>
        <v>0</v>
      </c>
      <c r="CN27" s="141">
        <f>SUMIF(' Oczyszczalnie 2022 r.'!$B$15:$B$115,'Aglomeracje 2022 r.'!$C27,' Oczyszczalnie 2022 r.'!BW$15:BW$115)+BX27</f>
        <v>0</v>
      </c>
      <c r="CO27" s="141">
        <f>SUMIF(' Oczyszczalnie 2022 r.'!$B$15:$B$115,'Aglomeracje 2022 r.'!$C27,' Oczyszczalnie 2022 r.'!BY$15:BY$115)+BZ27</f>
        <v>0</v>
      </c>
      <c r="CP27" s="141">
        <f>SUMIF(' Oczyszczalnie 2022 r.'!$B$15:$B$115,'Aglomeracje 2022 r.'!$C27,' Oczyszczalnie 2022 r.'!CA$15:CA$115)+CB27</f>
        <v>0</v>
      </c>
      <c r="CQ27" s="141">
        <f t="shared" si="31"/>
        <v>0</v>
      </c>
      <c r="CR27" s="102"/>
      <c r="CS27" s="102"/>
      <c r="CT27" s="30"/>
      <c r="CU27" s="30"/>
      <c r="CV27" s="31"/>
      <c r="CW27" s="31"/>
      <c r="CX27" s="31"/>
      <c r="CY27" s="32"/>
      <c r="CZ27" s="28"/>
      <c r="DA27" s="10"/>
      <c r="DB27" s="10"/>
      <c r="DC27" s="10"/>
      <c r="DD27" s="30"/>
      <c r="DE27" s="9"/>
      <c r="DF27" s="9"/>
      <c r="DG27" s="30"/>
      <c r="DH27" s="9"/>
      <c r="DI27" s="9"/>
      <c r="DJ27" s="159"/>
      <c r="DK27" s="160"/>
      <c r="DL27" s="161"/>
      <c r="DM27" s="161"/>
      <c r="DN27" s="159"/>
      <c r="DO27" s="160"/>
      <c r="DP27" s="161"/>
      <c r="DQ27" s="161"/>
      <c r="DR27" s="159"/>
      <c r="DS27" s="160"/>
      <c r="DT27" s="161"/>
      <c r="DU27" s="161"/>
      <c r="DV27" s="159"/>
      <c r="DW27" s="160"/>
      <c r="DX27" s="161"/>
      <c r="DY27" s="161"/>
      <c r="DZ27" s="162">
        <f>SUMIF(' Oczyszczalnie 2022 r.'!$B$15:$B$300,'Aglomeracje 2022 r.'!C27,' Oczyszczalnie 2022 r.'!$CS$15:$CS$300)</f>
        <v>0</v>
      </c>
      <c r="EA27" s="162">
        <f>SUMIF(' Oczyszczalnie 2022 r.'!$B$15:$B$300,'Aglomeracje 2022 r.'!C27,' Oczyszczalnie 2022 r.'!$CX$15:$CX$300)</f>
        <v>0</v>
      </c>
      <c r="EB27" s="163">
        <f t="shared" si="9"/>
        <v>0</v>
      </c>
      <c r="EC27" s="9"/>
      <c r="ED27" s="101">
        <f t="shared" si="10"/>
        <v>0</v>
      </c>
      <c r="EE27" s="73">
        <f t="shared" si="11"/>
        <v>0</v>
      </c>
      <c r="EF27" s="76">
        <f t="shared" si="12"/>
        <v>0</v>
      </c>
      <c r="EG27" s="73">
        <f>SUMIF(' Oczyszczalnie 2022 r.'!$B$15:$B$194,'Aglomeracje 2022 r.'!C27,' Oczyszczalnie 2022 r.'!$N$15:$N$194)</f>
        <v>0</v>
      </c>
      <c r="EH27" s="73">
        <f t="shared" si="13"/>
        <v>0</v>
      </c>
      <c r="EI27" s="73">
        <f>COUNTIFS(' Oczyszczalnie 2022 r.'!$B$15:$B$200,'Aglomeracje 2022 r.'!C27,' Oczyszczalnie 2022 r.'!$W$15:$W$200,"TAK")</f>
        <v>0</v>
      </c>
      <c r="EJ27" s="164">
        <f t="shared" si="14"/>
        <v>0</v>
      </c>
      <c r="EK27" s="73">
        <f t="shared" si="32"/>
        <v>0</v>
      </c>
    </row>
    <row r="28" spans="1:141" ht="30" customHeight="1" x14ac:dyDescent="0.25">
      <c r="A28" s="11">
        <v>13</v>
      </c>
      <c r="B28" s="157"/>
      <c r="C28" s="66"/>
      <c r="D28" s="97" t="str">
        <f>IF(C28&lt;&gt;"",IF(COUNTIF(' Dane pomocnicze (ze spr. 21)'!$C$5:$C$1541,'Aglomeracje 2022 r.'!C28)&gt;0,VLOOKUP(C28,' Dane pomocnicze (ze spr. 21)'!$C$5:$V$1541,2,0),"Brak takiego ID aglomeracji w spr. z 2021 r."),"")</f>
        <v/>
      </c>
      <c r="E28" s="156"/>
      <c r="F28" s="14"/>
      <c r="G28" s="14"/>
      <c r="H28" s="14"/>
      <c r="I28" s="95" t="str">
        <f>IF(COUNTIF(' Dane pomocnicze (ze spr. 21)'!$C$5:$C$1541,'Aglomeracje 2022 r.'!C28)&gt;0,VLOOKUP(C28,' Dane pomocnicze (ze spr. 21)'!$C$5:$V$1541,4,0),"")</f>
        <v/>
      </c>
      <c r="J28" s="95" t="str">
        <f>IF(I28&lt;&gt;"",VLOOKUP(C28,' Dane pomocnicze (ze spr. 21)'!$C$5:$V$1541,5,0),"")</f>
        <v/>
      </c>
      <c r="K28" s="95" t="str">
        <f>IF(I28&lt;&gt;"",VLOOKUP(C28,' Dane pomocnicze (ze spr. 21)'!$C$5:$V$1541,20,0),"")</f>
        <v/>
      </c>
      <c r="L28" s="96" t="str">
        <f>IF(I28&lt;&gt;"",VLOOKUP(C28,' Dane pomocnicze (ze spr. 21)'!$C$5:$V$1541,6,0),"")</f>
        <v/>
      </c>
      <c r="M28" s="96" t="str">
        <f>IF(I28&lt;&gt;"",VLOOKUP(C28,' Dane pomocnicze (ze spr. 21)'!$C$5:$V$1541,7,0),"")</f>
        <v/>
      </c>
      <c r="N28" s="96" t="str">
        <f>IF(I28&lt;&gt;"",VLOOKUP(C28,' Dane pomocnicze (ze spr. 21)'!$C$5:$V$1541,8,0),"")</f>
        <v/>
      </c>
      <c r="O28" s="15"/>
      <c r="P28" s="16"/>
      <c r="Q28" s="15"/>
      <c r="R28" s="17"/>
      <c r="S28" s="15"/>
      <c r="T28" s="13"/>
      <c r="U28" s="19"/>
      <c r="V28" s="17"/>
      <c r="W28" s="15"/>
      <c r="X28" s="20"/>
      <c r="Y28" s="20"/>
      <c r="Z28" s="20"/>
      <c r="AA28" s="20"/>
      <c r="AB28" s="20"/>
      <c r="AC28" s="70">
        <f>X28-Y28-Z28-AB28-AA28</f>
        <v>0</v>
      </c>
      <c r="AD28" s="21"/>
      <c r="AE28" s="22"/>
      <c r="AF28" s="22"/>
      <c r="AG28" s="22"/>
      <c r="AH28" s="71">
        <f>AD28-AE28-AF28-AG28</f>
        <v>0</v>
      </c>
      <c r="AI28" s="22"/>
      <c r="AJ28" s="22"/>
      <c r="AK28" s="71">
        <f>SUM(Y28:AJ28)-AD28</f>
        <v>0</v>
      </c>
      <c r="AL28" s="71">
        <f>Y28+AE28+AI28</f>
        <v>0</v>
      </c>
      <c r="AM28" s="71">
        <f>Z28+AF28+AJ28+AA28</f>
        <v>0</v>
      </c>
      <c r="AN28" s="71">
        <f>AB28+AG28</f>
        <v>0</v>
      </c>
      <c r="AO28" s="71">
        <f>IF(AK28-Y28-AE28-AI28&lt;0,"Liczba RLM skanalizowanych nie może być większa od RLM całkowitego",AK28-Y28-AE28-AI28)</f>
        <v>0</v>
      </c>
      <c r="AP28" s="72">
        <f>IF(AK28&gt;0,IF((Y28+AE28+AI28)/AK28&gt;1,"Błąd wpisanych danych",(Y28+AE28+AI28)/AK28),0)</f>
        <v>0</v>
      </c>
      <c r="AQ28" s="73" t="str">
        <f>IF(AND(AK28&gt;=0,AK28&lt;2000), "&lt;2000", IF(AK28&lt;=10000,"≥ 2 000 &lt;10 000",IF(AK28&lt;=15000,"≥ 10 000 &lt;15 000",IF(AK28&lt;=100000,"≥ 15 000 &lt;100 000",IF(AK28&lt;=150000,"≥ 100 000 &lt;150 000","≥ 150 000")))))</f>
        <v>&lt;2000</v>
      </c>
      <c r="AR28" s="22"/>
      <c r="AS28" s="22"/>
      <c r="AT28" s="22"/>
      <c r="AU28" s="22"/>
      <c r="AV28" s="22"/>
      <c r="AW28" s="22"/>
      <c r="AX28" s="22"/>
      <c r="AY28" s="23"/>
      <c r="AZ28" s="23"/>
      <c r="BA28" s="23"/>
      <c r="BB28" s="23"/>
      <c r="BC28" s="74">
        <f t="shared" ref="BC28:BD30" si="33">AY28+BA28</f>
        <v>0</v>
      </c>
      <c r="BD28" s="74">
        <f t="shared" si="33"/>
        <v>0</v>
      </c>
      <c r="BE28" s="23"/>
      <c r="BF28" s="24"/>
      <c r="BG28" s="24"/>
      <c r="BH28" s="24"/>
      <c r="BI28" s="24"/>
      <c r="BJ28" s="24"/>
      <c r="BK28" s="24"/>
      <c r="BL28" s="24"/>
      <c r="BM28" s="24"/>
      <c r="BN28" s="24"/>
      <c r="BO28" s="24"/>
      <c r="BP28" s="158">
        <f>BL28+BM28+BN28+BO28</f>
        <v>0</v>
      </c>
      <c r="BQ28" s="142"/>
      <c r="BR28" s="142"/>
      <c r="BS28" s="142"/>
      <c r="BT28" s="141">
        <f>BQ28+BR28+BS28</f>
        <v>0</v>
      </c>
      <c r="BU28" s="142"/>
      <c r="BV28" s="142"/>
      <c r="BW28" s="142"/>
      <c r="BX28" s="142"/>
      <c r="BY28" s="9"/>
      <c r="BZ28" s="142"/>
      <c r="CA28" s="9"/>
      <c r="CB28" s="142"/>
      <c r="CC28" s="28"/>
      <c r="CD28" s="141">
        <f>BU28+BV28+BW28+BX28+BZ28+CB28</f>
        <v>0</v>
      </c>
      <c r="CE28" s="141">
        <f>ABS(BT28-CD28)</f>
        <v>0</v>
      </c>
      <c r="CF28" s="141">
        <f>SUMIF(' Oczyszczalnie 2022 r.'!$B$15:$B$115,'Aglomeracje 2022 r.'!C28,' Oczyszczalnie 2022 r.'!BO$15:BO$115)</f>
        <v>0</v>
      </c>
      <c r="CG28" s="141">
        <f>SUMIF(' Oczyszczalnie 2022 r.'!$B$15:$B$115,'Aglomeracje 2022 r.'!$C28,' Oczyszczalnie 2022 r.'!BP$15:BP$115)</f>
        <v>0</v>
      </c>
      <c r="CH28" s="141">
        <f>SUMIF(' Oczyszczalnie 2022 r.'!$B$15:$B$115,'Aglomeracje 2022 r.'!$C28,' Oczyszczalnie 2022 r.'!BQ$15:BQ$115)</f>
        <v>0</v>
      </c>
      <c r="CI28" s="141">
        <f>SUMIF(' Oczyszczalnie 2022 r.'!$B$15:$B$115,'Aglomeracje 2022 r.'!$C28,' Oczyszczalnie 2022 r.'!BR$15:BR$115)</f>
        <v>0</v>
      </c>
      <c r="CJ28" s="141">
        <f>CF28+CG28+CH28+CI28</f>
        <v>0</v>
      </c>
      <c r="CK28" s="141">
        <f>SUMIF(' Oczyszczalnie 2022 r.'!$B$15:$B$115,'Aglomeracje 2022 r.'!$C28,' Oczyszczalnie 2022 r.'!BT$15:BT$115)+BU28</f>
        <v>0</v>
      </c>
      <c r="CL28" s="141">
        <f>SUMIF(' Oczyszczalnie 2022 r.'!$B$15:$B$115,'Aglomeracje 2022 r.'!$C28,' Oczyszczalnie 2022 r.'!BU$15:BU$115)+BV28</f>
        <v>0</v>
      </c>
      <c r="CM28" s="141">
        <f>SUMIF(' Oczyszczalnie 2022 r.'!$B$15:$B$115,'Aglomeracje 2022 r.'!$C28,' Oczyszczalnie 2022 r.'!BV$15:BV$115)+BW28</f>
        <v>0</v>
      </c>
      <c r="CN28" s="141">
        <f>SUMIF(' Oczyszczalnie 2022 r.'!$B$15:$B$115,'Aglomeracje 2022 r.'!$C28,' Oczyszczalnie 2022 r.'!BW$15:BW$115)+BX28</f>
        <v>0</v>
      </c>
      <c r="CO28" s="141">
        <f>SUMIF(' Oczyszczalnie 2022 r.'!$B$15:$B$115,'Aglomeracje 2022 r.'!$C28,' Oczyszczalnie 2022 r.'!BY$15:BY$115)+BZ28</f>
        <v>0</v>
      </c>
      <c r="CP28" s="141">
        <f>SUMIF(' Oczyszczalnie 2022 r.'!$B$15:$B$115,'Aglomeracje 2022 r.'!$C28,' Oczyszczalnie 2022 r.'!CA$15:CA$115)+CB28</f>
        <v>0</v>
      </c>
      <c r="CQ28" s="141">
        <f>CK28+CL28+CM28+CN28+CO28+CP28</f>
        <v>0</v>
      </c>
      <c r="CR28" s="29"/>
      <c r="CS28" s="29"/>
      <c r="CT28" s="30"/>
      <c r="CU28" s="30"/>
      <c r="CV28" s="31"/>
      <c r="CW28" s="31"/>
      <c r="CX28" s="31"/>
      <c r="CY28" s="32"/>
      <c r="CZ28" s="28"/>
      <c r="DA28" s="10"/>
      <c r="DB28" s="10"/>
      <c r="DC28" s="10"/>
      <c r="DD28" s="30"/>
      <c r="DE28" s="9"/>
      <c r="DF28" s="9"/>
      <c r="DG28" s="30"/>
      <c r="DH28" s="9"/>
      <c r="DI28" s="9"/>
      <c r="DJ28" s="159"/>
      <c r="DK28" s="160"/>
      <c r="DL28" s="161"/>
      <c r="DM28" s="161"/>
      <c r="DN28" s="159"/>
      <c r="DO28" s="160"/>
      <c r="DP28" s="161"/>
      <c r="DQ28" s="161"/>
      <c r="DR28" s="159"/>
      <c r="DS28" s="160"/>
      <c r="DT28" s="161"/>
      <c r="DU28" s="161"/>
      <c r="DV28" s="159"/>
      <c r="DW28" s="160"/>
      <c r="DX28" s="161"/>
      <c r="DY28" s="161"/>
      <c r="DZ28" s="162">
        <f>SUMIF(' Oczyszczalnie 2022 r.'!$B$15:$B$300,'Aglomeracje 2022 r.'!C28,' Oczyszczalnie 2022 r.'!$CS$15:$CS$300)</f>
        <v>0</v>
      </c>
      <c r="EA28" s="162">
        <f>SUMIF(' Oczyszczalnie 2022 r.'!$B$15:$B$300,'Aglomeracje 2022 r.'!C28,' Oczyszczalnie 2022 r.'!$CX$15:$CX$300)</f>
        <v>0</v>
      </c>
      <c r="EB28" s="163">
        <f>DK28+DO28+DS28+DW28+DZ28+EA28</f>
        <v>0</v>
      </c>
      <c r="EC28" s="9"/>
      <c r="ED28" s="101">
        <f t="shared" si="10"/>
        <v>0</v>
      </c>
      <c r="EE28" s="73">
        <f t="shared" si="11"/>
        <v>0</v>
      </c>
      <c r="EF28" s="76">
        <f t="shared" si="12"/>
        <v>0</v>
      </c>
      <c r="EG28" s="73">
        <f>SUMIF(' Oczyszczalnie 2022 r.'!$B$15:$B$194,'Aglomeracje 2022 r.'!C28,' Oczyszczalnie 2022 r.'!$N$15:$N$194)</f>
        <v>0</v>
      </c>
      <c r="EH28" s="73">
        <f t="shared" si="13"/>
        <v>0</v>
      </c>
      <c r="EI28" s="73">
        <f>COUNTIFS(' Oczyszczalnie 2022 r.'!$B$15:$B$200,'Aglomeracje 2022 r.'!C28,' Oczyszczalnie 2022 r.'!$W$15:$W$200,"TAK")</f>
        <v>0</v>
      </c>
      <c r="EJ28" s="164">
        <f t="shared" si="14"/>
        <v>0</v>
      </c>
      <c r="EK28" s="73">
        <f>EJ28</f>
        <v>0</v>
      </c>
    </row>
    <row r="29" spans="1:141" ht="30" customHeight="1" x14ac:dyDescent="0.25">
      <c r="A29" s="11">
        <v>14</v>
      </c>
      <c r="B29" s="157"/>
      <c r="C29" s="66"/>
      <c r="D29" s="97" t="str">
        <f>IF(C29&lt;&gt;"",IF(COUNTIF(' Dane pomocnicze (ze spr. 21)'!$C$5:$C$1541,'Aglomeracje 2022 r.'!C29)&gt;0,VLOOKUP(C29,' Dane pomocnicze (ze spr. 21)'!$C$5:$V$1541,2,0),"Brak takiego ID aglomeracji w spr. z 2021 r."),"")</f>
        <v/>
      </c>
      <c r="E29" s="156"/>
      <c r="F29" s="14"/>
      <c r="G29" s="14"/>
      <c r="H29" s="14"/>
      <c r="I29" s="95" t="str">
        <f>IF(COUNTIF(' Dane pomocnicze (ze spr. 21)'!$C$5:$C$1541,'Aglomeracje 2022 r.'!C29)&gt;0,VLOOKUP(C29,' Dane pomocnicze (ze spr. 21)'!$C$5:$V$1541,4,0),"")</f>
        <v/>
      </c>
      <c r="J29" s="95" t="str">
        <f>IF(I29&lt;&gt;"",VLOOKUP(C29,' Dane pomocnicze (ze spr. 21)'!$C$5:$V$1541,5,0),"")</f>
        <v/>
      </c>
      <c r="K29" s="95" t="str">
        <f>IF(I29&lt;&gt;"",VLOOKUP(C29,' Dane pomocnicze (ze spr. 21)'!$C$5:$V$1541,20,0),"")</f>
        <v/>
      </c>
      <c r="L29" s="96" t="str">
        <f>IF(I29&lt;&gt;"",VLOOKUP(C29,' Dane pomocnicze (ze spr. 21)'!$C$5:$V$1541,6,0),"")</f>
        <v/>
      </c>
      <c r="M29" s="96" t="str">
        <f>IF(I29&lt;&gt;"",VLOOKUP(C29,' Dane pomocnicze (ze spr. 21)'!$C$5:$V$1541,7,0),"")</f>
        <v/>
      </c>
      <c r="N29" s="96" t="str">
        <f>IF(I29&lt;&gt;"",VLOOKUP(C29,' Dane pomocnicze (ze spr. 21)'!$C$5:$V$1541,8,0),"")</f>
        <v/>
      </c>
      <c r="O29" s="15"/>
      <c r="P29" s="16"/>
      <c r="Q29" s="15"/>
      <c r="R29" s="17"/>
      <c r="S29" s="15"/>
      <c r="T29" s="13"/>
      <c r="U29" s="19"/>
      <c r="V29" s="17"/>
      <c r="W29" s="15"/>
      <c r="X29" s="20"/>
      <c r="Y29" s="20"/>
      <c r="Z29" s="20"/>
      <c r="AA29" s="20"/>
      <c r="AB29" s="20"/>
      <c r="AC29" s="70">
        <f>X29-Y29-Z29-AB29-AA29</f>
        <v>0</v>
      </c>
      <c r="AD29" s="21"/>
      <c r="AE29" s="22"/>
      <c r="AF29" s="22"/>
      <c r="AG29" s="22"/>
      <c r="AH29" s="71">
        <f>AD29-AE29-AF29-AG29</f>
        <v>0</v>
      </c>
      <c r="AI29" s="22"/>
      <c r="AJ29" s="22"/>
      <c r="AK29" s="71">
        <f>SUM(Y29:AJ29)-AD29</f>
        <v>0</v>
      </c>
      <c r="AL29" s="71">
        <f>Y29+AE29+AI29</f>
        <v>0</v>
      </c>
      <c r="AM29" s="71">
        <f>Z29+AF29+AJ29+AA29</f>
        <v>0</v>
      </c>
      <c r="AN29" s="71">
        <f>AB29+AG29</f>
        <v>0</v>
      </c>
      <c r="AO29" s="71">
        <f>IF(AK29-Y29-AE29-AI29&lt;0,"Liczba RLM skanalizowanych nie może być większa od RLM całkowitego",AK29-Y29-AE29-AI29)</f>
        <v>0</v>
      </c>
      <c r="AP29" s="72">
        <f>IF(AK29&gt;0,IF((Y29+AE29+AI29)/AK29&gt;1,"Błąd wpisanych danych",(Y29+AE29+AI29)/AK29),0)</f>
        <v>0</v>
      </c>
      <c r="AQ29" s="73" t="str">
        <f>IF(AND(AK29&gt;=0,AK29&lt;2000), "&lt;2000", IF(AK29&lt;=10000,"≥ 2 000 &lt;10 000",IF(AK29&lt;=15000,"≥ 10 000 &lt;15 000",IF(AK29&lt;=100000,"≥ 15 000 &lt;100 000",IF(AK29&lt;=150000,"≥ 100 000 &lt;150 000","≥ 150 000")))))</f>
        <v>&lt;2000</v>
      </c>
      <c r="AR29" s="22"/>
      <c r="AS29" s="22"/>
      <c r="AT29" s="22"/>
      <c r="AU29" s="22"/>
      <c r="AV29" s="22"/>
      <c r="AW29" s="22"/>
      <c r="AX29" s="22"/>
      <c r="AY29" s="23"/>
      <c r="AZ29" s="23"/>
      <c r="BA29" s="23"/>
      <c r="BB29" s="23"/>
      <c r="BC29" s="74">
        <f t="shared" si="33"/>
        <v>0</v>
      </c>
      <c r="BD29" s="74">
        <f t="shared" si="33"/>
        <v>0</v>
      </c>
      <c r="BE29" s="23"/>
      <c r="BF29" s="24"/>
      <c r="BG29" s="24"/>
      <c r="BH29" s="24"/>
      <c r="BI29" s="24"/>
      <c r="BJ29" s="24"/>
      <c r="BK29" s="24"/>
      <c r="BL29" s="24"/>
      <c r="BM29" s="24"/>
      <c r="BN29" s="24"/>
      <c r="BO29" s="24"/>
      <c r="BP29" s="158">
        <f>BL29+BM29+BN29+BO29</f>
        <v>0</v>
      </c>
      <c r="BQ29" s="142"/>
      <c r="BR29" s="142"/>
      <c r="BS29" s="142"/>
      <c r="BT29" s="141">
        <f>BQ29+BR29+BS29</f>
        <v>0</v>
      </c>
      <c r="BU29" s="142"/>
      <c r="BV29" s="142"/>
      <c r="BW29" s="142"/>
      <c r="BX29" s="142"/>
      <c r="BY29" s="9"/>
      <c r="BZ29" s="142"/>
      <c r="CA29" s="9"/>
      <c r="CB29" s="142"/>
      <c r="CC29" s="28"/>
      <c r="CD29" s="141">
        <f>BU29+BV29+BW29+BX29+BZ29+CB29</f>
        <v>0</v>
      </c>
      <c r="CE29" s="141">
        <f>ABS(BT29-CD29)</f>
        <v>0</v>
      </c>
      <c r="CF29" s="141">
        <f>SUMIF(' Oczyszczalnie 2022 r.'!$B$15:$B$115,'Aglomeracje 2022 r.'!C29,' Oczyszczalnie 2022 r.'!BO$15:BO$115)</f>
        <v>0</v>
      </c>
      <c r="CG29" s="141">
        <f>SUMIF(' Oczyszczalnie 2022 r.'!$B$15:$B$115,'Aglomeracje 2022 r.'!$C29,' Oczyszczalnie 2022 r.'!BP$15:BP$115)</f>
        <v>0</v>
      </c>
      <c r="CH29" s="141">
        <f>SUMIF(' Oczyszczalnie 2022 r.'!$B$15:$B$115,'Aglomeracje 2022 r.'!$C29,' Oczyszczalnie 2022 r.'!BQ$15:BQ$115)</f>
        <v>0</v>
      </c>
      <c r="CI29" s="141">
        <f>SUMIF(' Oczyszczalnie 2022 r.'!$B$15:$B$115,'Aglomeracje 2022 r.'!$C29,' Oczyszczalnie 2022 r.'!BR$15:BR$115)</f>
        <v>0</v>
      </c>
      <c r="CJ29" s="141">
        <f>CF29+CG29+CH29+CI29</f>
        <v>0</v>
      </c>
      <c r="CK29" s="141">
        <f>SUMIF(' Oczyszczalnie 2022 r.'!$B$15:$B$115,'Aglomeracje 2022 r.'!$C29,' Oczyszczalnie 2022 r.'!BT$15:BT$115)+BU29</f>
        <v>0</v>
      </c>
      <c r="CL29" s="141">
        <f>SUMIF(' Oczyszczalnie 2022 r.'!$B$15:$B$115,'Aglomeracje 2022 r.'!$C29,' Oczyszczalnie 2022 r.'!BU$15:BU$115)+BV29</f>
        <v>0</v>
      </c>
      <c r="CM29" s="141">
        <f>SUMIF(' Oczyszczalnie 2022 r.'!$B$15:$B$115,'Aglomeracje 2022 r.'!$C29,' Oczyszczalnie 2022 r.'!BV$15:BV$115)+BW29</f>
        <v>0</v>
      </c>
      <c r="CN29" s="141">
        <f>SUMIF(' Oczyszczalnie 2022 r.'!$B$15:$B$115,'Aglomeracje 2022 r.'!$C29,' Oczyszczalnie 2022 r.'!BW$15:BW$115)+BX29</f>
        <v>0</v>
      </c>
      <c r="CO29" s="141">
        <f>SUMIF(' Oczyszczalnie 2022 r.'!$B$15:$B$115,'Aglomeracje 2022 r.'!$C29,' Oczyszczalnie 2022 r.'!BY$15:BY$115)+BZ29</f>
        <v>0</v>
      </c>
      <c r="CP29" s="141">
        <f>SUMIF(' Oczyszczalnie 2022 r.'!$B$15:$B$115,'Aglomeracje 2022 r.'!$C29,' Oczyszczalnie 2022 r.'!CA$15:CA$115)+CB29</f>
        <v>0</v>
      </c>
      <c r="CQ29" s="141">
        <f>CK29+CL29+CM29+CN29+CO29+CP29</f>
        <v>0</v>
      </c>
      <c r="CR29" s="29"/>
      <c r="CS29" s="29"/>
      <c r="CT29" s="30"/>
      <c r="CU29" s="30"/>
      <c r="CV29" s="31"/>
      <c r="CW29" s="31"/>
      <c r="CX29" s="31"/>
      <c r="CY29" s="32"/>
      <c r="CZ29" s="28"/>
      <c r="DA29" s="10"/>
      <c r="DB29" s="10"/>
      <c r="DC29" s="10"/>
      <c r="DD29" s="30"/>
      <c r="DE29" s="9"/>
      <c r="DF29" s="9"/>
      <c r="DG29" s="30"/>
      <c r="DH29" s="9"/>
      <c r="DI29" s="9"/>
      <c r="DJ29" s="159"/>
      <c r="DK29" s="160"/>
      <c r="DL29" s="161"/>
      <c r="DM29" s="161"/>
      <c r="DN29" s="159"/>
      <c r="DO29" s="160"/>
      <c r="DP29" s="161"/>
      <c r="DQ29" s="161"/>
      <c r="DR29" s="159"/>
      <c r="DS29" s="160"/>
      <c r="DT29" s="161"/>
      <c r="DU29" s="161"/>
      <c r="DV29" s="159"/>
      <c r="DW29" s="160"/>
      <c r="DX29" s="161"/>
      <c r="DY29" s="161"/>
      <c r="DZ29" s="162">
        <f>SUMIF(' Oczyszczalnie 2022 r.'!$B$15:$B$300,'Aglomeracje 2022 r.'!C29,' Oczyszczalnie 2022 r.'!$CS$15:$CS$300)</f>
        <v>0</v>
      </c>
      <c r="EA29" s="162">
        <f>SUMIF(' Oczyszczalnie 2022 r.'!$B$15:$B$300,'Aglomeracje 2022 r.'!C29,' Oczyszczalnie 2022 r.'!$CX$15:$CX$300)</f>
        <v>0</v>
      </c>
      <c r="EB29" s="163">
        <f>DK29+DO29+DS29+DW29+DZ29+EA29</f>
        <v>0</v>
      </c>
      <c r="EC29" s="9"/>
      <c r="ED29" s="101">
        <f t="shared" si="10"/>
        <v>0</v>
      </c>
      <c r="EE29" s="73">
        <f t="shared" si="11"/>
        <v>0</v>
      </c>
      <c r="EF29" s="76">
        <f t="shared" si="12"/>
        <v>0</v>
      </c>
      <c r="EG29" s="73">
        <f>SUMIF(' Oczyszczalnie 2022 r.'!$B$15:$B$194,'Aglomeracje 2022 r.'!C29,' Oczyszczalnie 2022 r.'!$N$15:$N$194)</f>
        <v>0</v>
      </c>
      <c r="EH29" s="73">
        <f t="shared" si="13"/>
        <v>0</v>
      </c>
      <c r="EI29" s="73">
        <f>COUNTIFS(' Oczyszczalnie 2022 r.'!$B$15:$B$200,'Aglomeracje 2022 r.'!C29,' Oczyszczalnie 2022 r.'!$W$15:$W$200,"TAK")</f>
        <v>0</v>
      </c>
      <c r="EJ29" s="164">
        <f t="shared" si="14"/>
        <v>0</v>
      </c>
      <c r="EK29" s="73">
        <f>EJ29</f>
        <v>0</v>
      </c>
    </row>
    <row r="30" spans="1:141" ht="30" customHeight="1" x14ac:dyDescent="0.25">
      <c r="A30" s="11">
        <v>15</v>
      </c>
      <c r="B30" s="165"/>
      <c r="C30" s="66"/>
      <c r="D30" s="97" t="str">
        <f>IF(C30&lt;&gt;"",IF(COUNTIF(' Dane pomocnicze (ze spr. 21)'!$C$5:$C$1541,'Aglomeracje 2022 r.'!C30)&gt;0,VLOOKUP(C30,' Dane pomocnicze (ze spr. 21)'!$C$5:$V$1541,2,0),"Brak takiego ID aglomeracji w spr. z 2021 r."),"")</f>
        <v/>
      </c>
      <c r="E30" s="156"/>
      <c r="F30" s="14"/>
      <c r="G30" s="14"/>
      <c r="H30" s="14"/>
      <c r="I30" s="95" t="str">
        <f>IF(COUNTIF(' Dane pomocnicze (ze spr. 21)'!$C$5:$C$1541,'Aglomeracje 2022 r.'!C30)&gt;0,VLOOKUP(C30,' Dane pomocnicze (ze spr. 21)'!$C$5:$V$1541,4,0),"")</f>
        <v/>
      </c>
      <c r="J30" s="95" t="str">
        <f>IF(I30&lt;&gt;"",VLOOKUP(C30,' Dane pomocnicze (ze spr. 21)'!$C$5:$V$1541,5,0),"")</f>
        <v/>
      </c>
      <c r="K30" s="95" t="str">
        <f>IF(I30&lt;&gt;"",VLOOKUP(C30,' Dane pomocnicze (ze spr. 21)'!$C$5:$V$1541,20,0),"")</f>
        <v/>
      </c>
      <c r="L30" s="96" t="str">
        <f>IF(I30&lt;&gt;"",VLOOKUP(C30,' Dane pomocnicze (ze spr. 21)'!$C$5:$V$1541,6,0),"")</f>
        <v/>
      </c>
      <c r="M30" s="96" t="str">
        <f>IF(I30&lt;&gt;"",VLOOKUP(C30,' Dane pomocnicze (ze spr. 21)'!$C$5:$V$1541,7,0),"")</f>
        <v/>
      </c>
      <c r="N30" s="96" t="str">
        <f>IF(I30&lt;&gt;"",VLOOKUP(C30,' Dane pomocnicze (ze spr. 21)'!$C$5:$V$1541,8,0),"")</f>
        <v/>
      </c>
      <c r="O30" s="15"/>
      <c r="P30" s="15"/>
      <c r="Q30" s="15"/>
      <c r="R30" s="17"/>
      <c r="S30" s="15"/>
      <c r="T30" s="13"/>
      <c r="U30" s="19"/>
      <c r="V30" s="17"/>
      <c r="W30" s="15"/>
      <c r="X30" s="19"/>
      <c r="Y30" s="19"/>
      <c r="Z30" s="19"/>
      <c r="AA30" s="19"/>
      <c r="AB30" s="19"/>
      <c r="AC30" s="83">
        <f>X30-Y30-Z30-AB30-AA30</f>
        <v>0</v>
      </c>
      <c r="AD30" s="27"/>
      <c r="AE30" s="26"/>
      <c r="AF30" s="26"/>
      <c r="AG30" s="26"/>
      <c r="AH30" s="76">
        <f>AD30-AE30-AF30-AG30</f>
        <v>0</v>
      </c>
      <c r="AI30" s="26"/>
      <c r="AJ30" s="26"/>
      <c r="AK30" s="76">
        <f>SUM(Y30:AJ30)-AD30</f>
        <v>0</v>
      </c>
      <c r="AL30" s="76">
        <f>Y30+AE30+AI30</f>
        <v>0</v>
      </c>
      <c r="AM30" s="76">
        <f>Z30+AF30+AJ30+AA30</f>
        <v>0</v>
      </c>
      <c r="AN30" s="76">
        <f>AB30+AG30</f>
        <v>0</v>
      </c>
      <c r="AO30" s="76">
        <f>IF(AK30-Y30-AE30-AI30&lt;0,"Liczba RLM skanalizowanych nie może być większa od RLM całkowitego",AK30-Y30-AE30-AI30)</f>
        <v>0</v>
      </c>
      <c r="AP30" s="101">
        <f>IF(AK30&gt;0,IF((Y30+AE30+AI30)/AK30&gt;1,"Błąd wpisanych danych",(Y30+AE30+AI30)/AK30),0)</f>
        <v>0</v>
      </c>
      <c r="AQ30" s="73" t="str">
        <f>IF(AND(AK30&gt;=0,AK30&lt;2000), "&lt;2000", IF(AK30&lt;=10000,"≥ 2 000 &lt;10 000",IF(AK30&lt;=15000,"≥ 10 000 &lt;15 000",IF(AK30&lt;=100000,"≥ 15 000 &lt;100 000",IF(AK30&lt;=150000,"≥ 100 000 &lt;150 000","≥ 150 000")))))</f>
        <v>&lt;2000</v>
      </c>
      <c r="AR30" s="26"/>
      <c r="AS30" s="26"/>
      <c r="AT30" s="26"/>
      <c r="AU30" s="26"/>
      <c r="AV30" s="26"/>
      <c r="AW30" s="26"/>
      <c r="AX30" s="26"/>
      <c r="AY30" s="24"/>
      <c r="AZ30" s="24"/>
      <c r="BA30" s="24"/>
      <c r="BB30" s="24"/>
      <c r="BC30" s="74">
        <f t="shared" si="33"/>
        <v>0</v>
      </c>
      <c r="BD30" s="74">
        <f t="shared" si="33"/>
        <v>0</v>
      </c>
      <c r="BE30" s="24"/>
      <c r="BF30" s="24"/>
      <c r="BG30" s="24"/>
      <c r="BH30" s="24"/>
      <c r="BI30" s="24"/>
      <c r="BJ30" s="24"/>
      <c r="BK30" s="24"/>
      <c r="BL30" s="24"/>
      <c r="BM30" s="24"/>
      <c r="BN30" s="24"/>
      <c r="BO30" s="24"/>
      <c r="BP30" s="158">
        <f>BL30+BM30+BN30+BO30</f>
        <v>0</v>
      </c>
      <c r="BQ30" s="142"/>
      <c r="BR30" s="142"/>
      <c r="BS30" s="142"/>
      <c r="BT30" s="141">
        <f>BQ30+BR30+BS30</f>
        <v>0</v>
      </c>
      <c r="BU30" s="142"/>
      <c r="BV30" s="142"/>
      <c r="BW30" s="142"/>
      <c r="BX30" s="142"/>
      <c r="BY30" s="9"/>
      <c r="BZ30" s="142"/>
      <c r="CA30" s="9"/>
      <c r="CB30" s="142"/>
      <c r="CC30" s="28"/>
      <c r="CD30" s="141">
        <f>BU30+BV30+BW30+BX30+BZ30+CB30</f>
        <v>0</v>
      </c>
      <c r="CE30" s="141">
        <f>ABS(BT30-CD30)</f>
        <v>0</v>
      </c>
      <c r="CF30" s="141">
        <f>SUMIF(' Oczyszczalnie 2022 r.'!$B$15:$B$115,'Aglomeracje 2022 r.'!C30,' Oczyszczalnie 2022 r.'!BO$15:BO$115)</f>
        <v>0</v>
      </c>
      <c r="CG30" s="141">
        <f>SUMIF(' Oczyszczalnie 2022 r.'!$B$15:$B$115,'Aglomeracje 2022 r.'!$C30,' Oczyszczalnie 2022 r.'!BP$15:BP$115)</f>
        <v>0</v>
      </c>
      <c r="CH30" s="141">
        <f>SUMIF(' Oczyszczalnie 2022 r.'!$B$15:$B$115,'Aglomeracje 2022 r.'!$C30,' Oczyszczalnie 2022 r.'!BQ$15:BQ$115)</f>
        <v>0</v>
      </c>
      <c r="CI30" s="141">
        <f>SUMIF(' Oczyszczalnie 2022 r.'!$B$15:$B$115,'Aglomeracje 2022 r.'!$C30,' Oczyszczalnie 2022 r.'!BR$15:BR$115)</f>
        <v>0</v>
      </c>
      <c r="CJ30" s="141">
        <f>CF30+CG30+CH30+CI30</f>
        <v>0</v>
      </c>
      <c r="CK30" s="141">
        <f>SUMIF(' Oczyszczalnie 2022 r.'!$B$15:$B$115,'Aglomeracje 2022 r.'!$C30,' Oczyszczalnie 2022 r.'!BT$15:BT$115)+BU30</f>
        <v>0</v>
      </c>
      <c r="CL30" s="141">
        <f>SUMIF(' Oczyszczalnie 2022 r.'!$B$15:$B$115,'Aglomeracje 2022 r.'!$C30,' Oczyszczalnie 2022 r.'!BU$15:BU$115)+BV30</f>
        <v>0</v>
      </c>
      <c r="CM30" s="141">
        <f>SUMIF(' Oczyszczalnie 2022 r.'!$B$15:$B$115,'Aglomeracje 2022 r.'!$C30,' Oczyszczalnie 2022 r.'!BV$15:BV$115)+BW30</f>
        <v>0</v>
      </c>
      <c r="CN30" s="141">
        <f>SUMIF(' Oczyszczalnie 2022 r.'!$B$15:$B$115,'Aglomeracje 2022 r.'!$C30,' Oczyszczalnie 2022 r.'!BW$15:BW$115)+BX30</f>
        <v>0</v>
      </c>
      <c r="CO30" s="141">
        <f>SUMIF(' Oczyszczalnie 2022 r.'!$B$15:$B$115,'Aglomeracje 2022 r.'!$C30,' Oczyszczalnie 2022 r.'!BY$15:BY$115)+BZ30</f>
        <v>0</v>
      </c>
      <c r="CP30" s="141">
        <f>SUMIF(' Oczyszczalnie 2022 r.'!$B$15:$B$115,'Aglomeracje 2022 r.'!$C30,' Oczyszczalnie 2022 r.'!CA$15:CA$115)+CB30</f>
        <v>0</v>
      </c>
      <c r="CQ30" s="141">
        <f>CK30+CL30+CM30+CN30+CO30+CP30</f>
        <v>0</v>
      </c>
      <c r="CR30" s="102"/>
      <c r="CS30" s="102"/>
      <c r="CT30" s="30"/>
      <c r="CU30" s="30"/>
      <c r="CV30" s="31"/>
      <c r="CW30" s="31"/>
      <c r="CX30" s="31"/>
      <c r="CY30" s="32"/>
      <c r="CZ30" s="28"/>
      <c r="DA30" s="10"/>
      <c r="DB30" s="10"/>
      <c r="DC30" s="10"/>
      <c r="DD30" s="30"/>
      <c r="DE30" s="9"/>
      <c r="DF30" s="9"/>
      <c r="DG30" s="30"/>
      <c r="DH30" s="9"/>
      <c r="DI30" s="9"/>
      <c r="DJ30" s="159"/>
      <c r="DK30" s="160"/>
      <c r="DL30" s="161"/>
      <c r="DM30" s="161"/>
      <c r="DN30" s="159"/>
      <c r="DO30" s="160"/>
      <c r="DP30" s="161"/>
      <c r="DQ30" s="161"/>
      <c r="DR30" s="159"/>
      <c r="DS30" s="160"/>
      <c r="DT30" s="161"/>
      <c r="DU30" s="161"/>
      <c r="DV30" s="159"/>
      <c r="DW30" s="160"/>
      <c r="DX30" s="161"/>
      <c r="DY30" s="161"/>
      <c r="DZ30" s="162">
        <f>SUMIF(' Oczyszczalnie 2022 r.'!$B$15:$B$300,'Aglomeracje 2022 r.'!C30,' Oczyszczalnie 2022 r.'!$CS$15:$CS$300)</f>
        <v>0</v>
      </c>
      <c r="EA30" s="162">
        <f>SUMIF(' Oczyszczalnie 2022 r.'!$B$15:$B$300,'Aglomeracje 2022 r.'!C30,' Oczyszczalnie 2022 r.'!$CX$15:$CX$300)</f>
        <v>0</v>
      </c>
      <c r="EB30" s="163">
        <f>DK30+DO30+DS30+DW30+DZ30+EA30</f>
        <v>0</v>
      </c>
      <c r="EC30" s="9"/>
      <c r="ED30" s="101">
        <f t="shared" si="10"/>
        <v>0</v>
      </c>
      <c r="EE30" s="73">
        <f t="shared" si="11"/>
        <v>0</v>
      </c>
      <c r="EF30" s="76">
        <f t="shared" si="12"/>
        <v>0</v>
      </c>
      <c r="EG30" s="73">
        <f>SUMIF(' Oczyszczalnie 2022 r.'!$B$15:$B$194,'Aglomeracje 2022 r.'!C30,' Oczyszczalnie 2022 r.'!$N$15:$N$194)</f>
        <v>0</v>
      </c>
      <c r="EH30" s="73">
        <f t="shared" si="13"/>
        <v>0</v>
      </c>
      <c r="EI30" s="73">
        <f>COUNTIFS(' Oczyszczalnie 2022 r.'!$B$15:$B$200,'Aglomeracje 2022 r.'!C30,' Oczyszczalnie 2022 r.'!$W$15:$W$200,"TAK")</f>
        <v>0</v>
      </c>
      <c r="EJ30" s="164">
        <f t="shared" si="14"/>
        <v>0</v>
      </c>
      <c r="EK30" s="73">
        <f>EJ30</f>
        <v>0</v>
      </c>
    </row>
    <row r="31" spans="1:141" x14ac:dyDescent="0.25">
      <c r="B31" s="98"/>
      <c r="C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166"/>
      <c r="AD31" s="98"/>
      <c r="AE31" s="98"/>
      <c r="AF31" s="98"/>
      <c r="AG31" s="98"/>
      <c r="AH31" s="167"/>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168"/>
      <c r="DK31" s="169"/>
      <c r="DL31" s="170"/>
      <c r="DM31" s="170"/>
      <c r="DN31" s="168"/>
      <c r="DO31" s="169"/>
      <c r="DP31" s="170"/>
      <c r="DQ31" s="170"/>
      <c r="DR31" s="168"/>
      <c r="DS31" s="169"/>
      <c r="DT31" s="170"/>
      <c r="DU31" s="170"/>
      <c r="DV31" s="168"/>
      <c r="DW31" s="169"/>
      <c r="DX31" s="169"/>
      <c r="DY31" s="169"/>
      <c r="DZ31" s="171"/>
      <c r="EA31" s="172"/>
      <c r="EB31" s="172"/>
      <c r="EC31" s="98"/>
      <c r="ED31" s="98"/>
      <c r="EE31" s="98"/>
      <c r="EF31" s="98"/>
      <c r="EG31" s="98"/>
      <c r="EH31" s="98"/>
      <c r="EI31" s="98"/>
      <c r="EJ31" s="98"/>
      <c r="EK31" s="98"/>
    </row>
    <row r="32" spans="1:141" x14ac:dyDescent="0.25">
      <c r="B32" s="98"/>
      <c r="C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166"/>
      <c r="AD32" s="98"/>
      <c r="AE32" s="98"/>
      <c r="AF32" s="98"/>
      <c r="AG32" s="98"/>
      <c r="AH32" s="167"/>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168"/>
      <c r="DK32" s="169"/>
      <c r="DL32" s="170"/>
      <c r="DM32" s="170"/>
      <c r="DN32" s="168"/>
      <c r="DO32" s="169"/>
      <c r="DP32" s="170"/>
      <c r="DQ32" s="170"/>
      <c r="DR32" s="168"/>
      <c r="DS32" s="169"/>
      <c r="DT32" s="170"/>
      <c r="DU32" s="170"/>
      <c r="DV32" s="168"/>
      <c r="DW32" s="169"/>
      <c r="DX32" s="169"/>
      <c r="DY32" s="169"/>
      <c r="DZ32" s="171"/>
      <c r="EA32" s="172"/>
      <c r="EB32" s="172"/>
      <c r="EC32" s="98"/>
      <c r="ED32" s="98"/>
      <c r="EE32" s="98"/>
      <c r="EF32" s="98"/>
      <c r="EG32" s="98"/>
      <c r="EH32" s="98"/>
      <c r="EI32" s="98"/>
      <c r="EJ32" s="98"/>
      <c r="EK32" s="98"/>
    </row>
    <row r="33" spans="2:141" x14ac:dyDescent="0.25">
      <c r="B33" s="98"/>
      <c r="C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166"/>
      <c r="AD33" s="98"/>
      <c r="AE33" s="98"/>
      <c r="AF33" s="98"/>
      <c r="AG33" s="98"/>
      <c r="AH33" s="167"/>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168"/>
      <c r="DK33" s="169"/>
      <c r="DL33" s="170"/>
      <c r="DM33" s="170"/>
      <c r="DN33" s="168"/>
      <c r="DO33" s="169"/>
      <c r="DP33" s="170"/>
      <c r="DQ33" s="170"/>
      <c r="DR33" s="168"/>
      <c r="DS33" s="169"/>
      <c r="DT33" s="170"/>
      <c r="DU33" s="170"/>
      <c r="DV33" s="168"/>
      <c r="DW33" s="169"/>
      <c r="DX33" s="169"/>
      <c r="DY33" s="169"/>
      <c r="DZ33" s="171"/>
      <c r="EA33" s="172"/>
      <c r="EB33" s="172"/>
      <c r="EC33" s="98"/>
      <c r="ED33" s="98"/>
      <c r="EE33" s="98"/>
      <c r="EF33" s="98"/>
      <c r="EG33" s="98"/>
      <c r="EH33" s="98"/>
      <c r="EI33" s="98"/>
      <c r="EJ33" s="98"/>
      <c r="EK33" s="98"/>
    </row>
    <row r="34" spans="2:141" x14ac:dyDescent="0.25">
      <c r="B34" s="98"/>
      <c r="C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166"/>
      <c r="AD34" s="98"/>
      <c r="AE34" s="98"/>
      <c r="AF34" s="98"/>
      <c r="AG34" s="98"/>
      <c r="AH34" s="167"/>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168"/>
      <c r="DK34" s="169"/>
      <c r="DL34" s="170"/>
      <c r="DM34" s="170"/>
      <c r="DN34" s="168"/>
      <c r="DO34" s="169"/>
      <c r="DP34" s="170"/>
      <c r="DQ34" s="170"/>
      <c r="DR34" s="168"/>
      <c r="DS34" s="169"/>
      <c r="DT34" s="170"/>
      <c r="DU34" s="170"/>
      <c r="DV34" s="168"/>
      <c r="DW34" s="169"/>
      <c r="DX34" s="169"/>
      <c r="DY34" s="169"/>
      <c r="DZ34" s="171"/>
      <c r="EA34" s="172"/>
      <c r="EB34" s="172"/>
      <c r="EC34" s="98"/>
      <c r="ED34" s="98"/>
      <c r="EE34" s="98"/>
      <c r="EF34" s="98"/>
      <c r="EG34" s="98"/>
      <c r="EH34" s="98"/>
      <c r="EI34" s="98"/>
      <c r="EJ34" s="98"/>
      <c r="EK34" s="98"/>
    </row>
    <row r="35" spans="2:141" x14ac:dyDescent="0.25">
      <c r="B35" s="98"/>
      <c r="C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166"/>
      <c r="AD35" s="98"/>
      <c r="AE35" s="98"/>
      <c r="AF35" s="98"/>
      <c r="AG35" s="98"/>
      <c r="AH35" s="167"/>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168"/>
      <c r="DK35" s="169"/>
      <c r="DL35" s="170"/>
      <c r="DM35" s="170"/>
      <c r="DN35" s="168"/>
      <c r="DO35" s="169"/>
      <c r="DP35" s="170"/>
      <c r="DQ35" s="170"/>
      <c r="DR35" s="168"/>
      <c r="DS35" s="169"/>
      <c r="DT35" s="170"/>
      <c r="DU35" s="170"/>
      <c r="DV35" s="168"/>
      <c r="DW35" s="169"/>
      <c r="DX35" s="169"/>
      <c r="DY35" s="169"/>
      <c r="DZ35" s="171"/>
      <c r="EA35" s="172"/>
      <c r="EB35" s="172"/>
      <c r="EC35" s="98"/>
      <c r="ED35" s="98"/>
      <c r="EE35" s="98"/>
      <c r="EF35" s="98"/>
      <c r="EG35" s="98"/>
      <c r="EH35" s="98"/>
      <c r="EI35" s="98"/>
      <c r="EJ35" s="98"/>
      <c r="EK35" s="98"/>
    </row>
    <row r="36" spans="2:141" x14ac:dyDescent="0.25">
      <c r="B36" s="98"/>
      <c r="C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166"/>
      <c r="AD36" s="98"/>
      <c r="AE36" s="98"/>
      <c r="AF36" s="98"/>
      <c r="AG36" s="98"/>
      <c r="AH36" s="167"/>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168"/>
      <c r="DK36" s="169"/>
      <c r="DL36" s="170"/>
      <c r="DM36" s="170"/>
      <c r="DN36" s="168"/>
      <c r="DO36" s="169"/>
      <c r="DP36" s="170"/>
      <c r="DQ36" s="170"/>
      <c r="DR36" s="168"/>
      <c r="DS36" s="169"/>
      <c r="DT36" s="170"/>
      <c r="DU36" s="170"/>
      <c r="DV36" s="168"/>
      <c r="DW36" s="169"/>
      <c r="DX36" s="169"/>
      <c r="DY36" s="169"/>
      <c r="DZ36" s="171"/>
      <c r="EA36" s="172"/>
      <c r="EB36" s="172"/>
      <c r="EC36" s="98"/>
      <c r="ED36" s="98"/>
      <c r="EE36" s="98"/>
      <c r="EF36" s="98"/>
      <c r="EG36" s="98"/>
      <c r="EH36" s="98"/>
      <c r="EI36" s="98"/>
      <c r="EJ36" s="98"/>
      <c r="EK36" s="98"/>
    </row>
    <row r="37" spans="2:141" x14ac:dyDescent="0.25">
      <c r="B37" s="98"/>
      <c r="C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166"/>
      <c r="AD37" s="98"/>
      <c r="AE37" s="98"/>
      <c r="AF37" s="98"/>
      <c r="AG37" s="98"/>
      <c r="AH37" s="167"/>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168"/>
      <c r="DK37" s="169"/>
      <c r="DL37" s="170"/>
      <c r="DM37" s="170"/>
      <c r="DN37" s="168"/>
      <c r="DO37" s="169"/>
      <c r="DP37" s="170"/>
      <c r="DQ37" s="170"/>
      <c r="DR37" s="168"/>
      <c r="DS37" s="169"/>
      <c r="DT37" s="170"/>
      <c r="DU37" s="170"/>
      <c r="DV37" s="168"/>
      <c r="DW37" s="169"/>
      <c r="DX37" s="169"/>
      <c r="DY37" s="169"/>
      <c r="DZ37" s="171"/>
      <c r="EA37" s="172"/>
      <c r="EB37" s="172"/>
      <c r="EC37" s="98"/>
      <c r="ED37" s="98"/>
      <c r="EE37" s="98"/>
      <c r="EF37" s="98"/>
      <c r="EG37" s="98"/>
      <c r="EH37" s="98"/>
      <c r="EI37" s="98"/>
      <c r="EJ37" s="98"/>
      <c r="EK37" s="98"/>
    </row>
    <row r="38" spans="2:141" x14ac:dyDescent="0.25">
      <c r="B38" s="98"/>
      <c r="C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166"/>
      <c r="AD38" s="98"/>
      <c r="AE38" s="98"/>
      <c r="AF38" s="98"/>
      <c r="AG38" s="98"/>
      <c r="AH38" s="167"/>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168"/>
      <c r="DK38" s="169"/>
      <c r="DL38" s="170"/>
      <c r="DM38" s="170"/>
      <c r="DN38" s="168"/>
      <c r="DO38" s="169"/>
      <c r="DP38" s="170"/>
      <c r="DQ38" s="170"/>
      <c r="DR38" s="168"/>
      <c r="DS38" s="169"/>
      <c r="DT38" s="170"/>
      <c r="DU38" s="170"/>
      <c r="DV38" s="168"/>
      <c r="DW38" s="169"/>
      <c r="DX38" s="169"/>
      <c r="DY38" s="169"/>
      <c r="DZ38" s="171"/>
      <c r="EA38" s="172"/>
      <c r="EB38" s="172"/>
      <c r="EC38" s="98"/>
      <c r="ED38" s="98"/>
      <c r="EE38" s="98"/>
      <c r="EF38" s="98"/>
      <c r="EG38" s="98"/>
      <c r="EH38" s="98"/>
      <c r="EI38" s="98"/>
      <c r="EJ38" s="98"/>
      <c r="EK38" s="98"/>
    </row>
    <row r="39" spans="2:141" x14ac:dyDescent="0.25">
      <c r="B39" s="98"/>
      <c r="C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166"/>
      <c r="AD39" s="98"/>
      <c r="AE39" s="98"/>
      <c r="AF39" s="98"/>
      <c r="AG39" s="98"/>
      <c r="AH39" s="167"/>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168"/>
      <c r="DK39" s="169"/>
      <c r="DL39" s="170"/>
      <c r="DM39" s="170"/>
      <c r="DN39" s="168"/>
      <c r="DO39" s="169"/>
      <c r="DP39" s="170"/>
      <c r="DQ39" s="170"/>
      <c r="DR39" s="168"/>
      <c r="DS39" s="169"/>
      <c r="DT39" s="170"/>
      <c r="DU39" s="170"/>
      <c r="DV39" s="168"/>
      <c r="DW39" s="169"/>
      <c r="DX39" s="169"/>
      <c r="DY39" s="169"/>
      <c r="DZ39" s="171"/>
      <c r="EA39" s="172"/>
      <c r="EB39" s="172"/>
      <c r="EC39" s="98"/>
      <c r="ED39" s="98"/>
      <c r="EE39" s="98"/>
      <c r="EF39" s="98"/>
      <c r="EG39" s="98"/>
      <c r="EH39" s="98"/>
      <c r="EI39" s="98"/>
      <c r="EJ39" s="98"/>
      <c r="EK39" s="98"/>
    </row>
    <row r="40" spans="2:141" x14ac:dyDescent="0.25">
      <c r="B40" s="98"/>
      <c r="C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166"/>
      <c r="AD40" s="98"/>
      <c r="AE40" s="98"/>
      <c r="AF40" s="98"/>
      <c r="AG40" s="98"/>
      <c r="AH40" s="167"/>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168"/>
      <c r="DK40" s="169"/>
      <c r="DL40" s="170"/>
      <c r="DM40" s="170"/>
      <c r="DN40" s="168"/>
      <c r="DO40" s="169"/>
      <c r="DP40" s="170"/>
      <c r="DQ40" s="170"/>
      <c r="DR40" s="168"/>
      <c r="DS40" s="169"/>
      <c r="DT40" s="170"/>
      <c r="DU40" s="170"/>
      <c r="DV40" s="168"/>
      <c r="DW40" s="169"/>
      <c r="DX40" s="169"/>
      <c r="DY40" s="169"/>
      <c r="DZ40" s="171"/>
      <c r="EA40" s="172"/>
      <c r="EB40" s="172"/>
      <c r="EC40" s="98"/>
      <c r="ED40" s="98"/>
      <c r="EE40" s="98"/>
      <c r="EF40" s="98"/>
      <c r="EG40" s="98"/>
      <c r="EH40" s="98"/>
      <c r="EI40" s="98"/>
      <c r="EJ40" s="98"/>
      <c r="EK40" s="98"/>
    </row>
    <row r="41" spans="2:141" x14ac:dyDescent="0.25">
      <c r="B41" s="98"/>
      <c r="C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166"/>
      <c r="AD41" s="98"/>
      <c r="AE41" s="98"/>
      <c r="AF41" s="98"/>
      <c r="AG41" s="98"/>
      <c r="AH41" s="167"/>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168"/>
      <c r="DK41" s="169"/>
      <c r="DL41" s="170"/>
      <c r="DM41" s="170"/>
      <c r="DN41" s="168"/>
      <c r="DO41" s="169"/>
      <c r="DP41" s="170"/>
      <c r="DQ41" s="170"/>
      <c r="DR41" s="168"/>
      <c r="DS41" s="169"/>
      <c r="DT41" s="170"/>
      <c r="DU41" s="170"/>
      <c r="DV41" s="168"/>
      <c r="DW41" s="169"/>
      <c r="DX41" s="169"/>
      <c r="DY41" s="169"/>
      <c r="DZ41" s="171"/>
      <c r="EA41" s="172"/>
      <c r="EB41" s="172"/>
      <c r="EC41" s="98"/>
      <c r="ED41" s="98"/>
      <c r="EE41" s="98"/>
      <c r="EF41" s="98"/>
      <c r="EG41" s="98"/>
      <c r="EH41" s="98"/>
      <c r="EI41" s="98"/>
      <c r="EJ41" s="98"/>
      <c r="EK41" s="98"/>
    </row>
    <row r="42" spans="2:141" x14ac:dyDescent="0.25">
      <c r="B42" s="98"/>
      <c r="C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166"/>
      <c r="AD42" s="98"/>
      <c r="AE42" s="98"/>
      <c r="AF42" s="98"/>
      <c r="AG42" s="98"/>
      <c r="AH42" s="167"/>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168"/>
      <c r="DK42" s="169"/>
      <c r="DL42" s="170"/>
      <c r="DM42" s="170"/>
      <c r="DN42" s="168"/>
      <c r="DO42" s="169"/>
      <c r="DP42" s="170"/>
      <c r="DQ42" s="170"/>
      <c r="DR42" s="168"/>
      <c r="DS42" s="169"/>
      <c r="DT42" s="170"/>
      <c r="DU42" s="170"/>
      <c r="DV42" s="168"/>
      <c r="DW42" s="169"/>
      <c r="DX42" s="169"/>
      <c r="DY42" s="169"/>
      <c r="DZ42" s="171"/>
      <c r="EA42" s="172"/>
      <c r="EB42" s="172"/>
      <c r="EC42" s="98"/>
      <c r="ED42" s="98"/>
      <c r="EE42" s="98"/>
      <c r="EF42" s="98"/>
      <c r="EG42" s="98"/>
      <c r="EH42" s="98"/>
      <c r="EI42" s="98"/>
      <c r="EJ42" s="98"/>
      <c r="EK42" s="98"/>
    </row>
    <row r="43" spans="2:141" x14ac:dyDescent="0.25">
      <c r="B43" s="98"/>
      <c r="C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166"/>
      <c r="AD43" s="98"/>
      <c r="AE43" s="98"/>
      <c r="AF43" s="98"/>
      <c r="AG43" s="98"/>
      <c r="AH43" s="167"/>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168"/>
      <c r="DK43" s="169"/>
      <c r="DL43" s="170"/>
      <c r="DM43" s="170"/>
      <c r="DN43" s="168"/>
      <c r="DO43" s="169"/>
      <c r="DP43" s="170"/>
      <c r="DQ43" s="170"/>
      <c r="DR43" s="168"/>
      <c r="DS43" s="169"/>
      <c r="DT43" s="170"/>
      <c r="DU43" s="170"/>
      <c r="DV43" s="168"/>
      <c r="DW43" s="169"/>
      <c r="DX43" s="169"/>
      <c r="DY43" s="169"/>
      <c r="DZ43" s="171"/>
      <c r="EA43" s="172"/>
      <c r="EB43" s="172"/>
      <c r="EC43" s="98"/>
      <c r="ED43" s="98"/>
      <c r="EE43" s="98"/>
      <c r="EF43" s="98"/>
      <c r="EG43" s="98"/>
      <c r="EH43" s="98"/>
      <c r="EI43" s="98"/>
      <c r="EJ43" s="98"/>
      <c r="EK43" s="98"/>
    </row>
    <row r="44" spans="2:141" x14ac:dyDescent="0.25">
      <c r="B44" s="98"/>
      <c r="C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166"/>
      <c r="AD44" s="98"/>
      <c r="AE44" s="98"/>
      <c r="AF44" s="98"/>
      <c r="AG44" s="98"/>
      <c r="AH44" s="167"/>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168"/>
      <c r="DK44" s="169"/>
      <c r="DL44" s="170"/>
      <c r="DM44" s="170"/>
      <c r="DN44" s="168"/>
      <c r="DO44" s="169"/>
      <c r="DP44" s="170"/>
      <c r="DQ44" s="170"/>
      <c r="DR44" s="168"/>
      <c r="DS44" s="169"/>
      <c r="DT44" s="170"/>
      <c r="DU44" s="170"/>
      <c r="DV44" s="168"/>
      <c r="DW44" s="169"/>
      <c r="DX44" s="169"/>
      <c r="DY44" s="169"/>
      <c r="DZ44" s="171"/>
      <c r="EA44" s="172"/>
      <c r="EB44" s="172"/>
      <c r="EC44" s="98"/>
      <c r="ED44" s="98"/>
      <c r="EE44" s="98"/>
      <c r="EF44" s="98"/>
      <c r="EG44" s="98"/>
      <c r="EH44" s="98"/>
      <c r="EI44" s="98"/>
      <c r="EJ44" s="98"/>
      <c r="EK44" s="98"/>
    </row>
    <row r="45" spans="2:141" x14ac:dyDescent="0.25">
      <c r="B45" s="98"/>
      <c r="C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166"/>
      <c r="AD45" s="98"/>
      <c r="AE45" s="98"/>
      <c r="AF45" s="98"/>
      <c r="AG45" s="98"/>
      <c r="AH45" s="167"/>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168"/>
      <c r="DK45" s="169"/>
      <c r="DL45" s="170"/>
      <c r="DM45" s="170"/>
      <c r="DN45" s="168"/>
      <c r="DO45" s="169"/>
      <c r="DP45" s="170"/>
      <c r="DQ45" s="170"/>
      <c r="DR45" s="168"/>
      <c r="DS45" s="169"/>
      <c r="DT45" s="170"/>
      <c r="DU45" s="170"/>
      <c r="DV45" s="168"/>
      <c r="DW45" s="169"/>
      <c r="DX45" s="169"/>
      <c r="DY45" s="169"/>
      <c r="DZ45" s="171"/>
      <c r="EA45" s="172"/>
      <c r="EB45" s="172"/>
      <c r="EC45" s="98"/>
      <c r="ED45" s="98"/>
      <c r="EE45" s="98"/>
      <c r="EF45" s="98"/>
      <c r="EG45" s="98"/>
      <c r="EH45" s="98"/>
      <c r="EI45" s="98"/>
      <c r="EJ45" s="98"/>
      <c r="EK45" s="98"/>
    </row>
    <row r="46" spans="2:141" x14ac:dyDescent="0.25">
      <c r="B46" s="98"/>
      <c r="C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166"/>
      <c r="AD46" s="98"/>
      <c r="AE46" s="98"/>
      <c r="AF46" s="98"/>
      <c r="AG46" s="98"/>
      <c r="AH46" s="167"/>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168"/>
      <c r="DK46" s="169"/>
      <c r="DL46" s="170"/>
      <c r="DM46" s="170"/>
      <c r="DN46" s="168"/>
      <c r="DO46" s="169"/>
      <c r="DP46" s="170"/>
      <c r="DQ46" s="170"/>
      <c r="DR46" s="168"/>
      <c r="DS46" s="169"/>
      <c r="DT46" s="170"/>
      <c r="DU46" s="170"/>
      <c r="DV46" s="168"/>
      <c r="DW46" s="169"/>
      <c r="DX46" s="169"/>
      <c r="DY46" s="169"/>
      <c r="DZ46" s="171"/>
      <c r="EA46" s="172"/>
      <c r="EB46" s="172"/>
      <c r="EC46" s="98"/>
      <c r="ED46" s="98"/>
      <c r="EE46" s="98"/>
      <c r="EF46" s="98"/>
      <c r="EG46" s="98"/>
      <c r="EH46" s="98"/>
      <c r="EI46" s="98"/>
      <c r="EJ46" s="98"/>
      <c r="EK46" s="98"/>
    </row>
    <row r="47" spans="2:141" x14ac:dyDescent="0.25">
      <c r="B47" s="98"/>
      <c r="C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166"/>
      <c r="AD47" s="98"/>
      <c r="AE47" s="98"/>
      <c r="AF47" s="98"/>
      <c r="AG47" s="98"/>
      <c r="AH47" s="167"/>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168"/>
      <c r="DK47" s="169"/>
      <c r="DL47" s="170"/>
      <c r="DM47" s="170"/>
      <c r="DN47" s="168"/>
      <c r="DO47" s="169"/>
      <c r="DP47" s="170"/>
      <c r="DQ47" s="170"/>
      <c r="DR47" s="168"/>
      <c r="DS47" s="169"/>
      <c r="DT47" s="170"/>
      <c r="DU47" s="170"/>
      <c r="DV47" s="168"/>
      <c r="DW47" s="169"/>
      <c r="DX47" s="169"/>
      <c r="DY47" s="169"/>
      <c r="DZ47" s="171"/>
      <c r="EA47" s="172"/>
      <c r="EB47" s="172"/>
      <c r="EC47" s="98"/>
      <c r="ED47" s="98"/>
      <c r="EE47" s="98"/>
      <c r="EF47" s="98"/>
      <c r="EG47" s="98"/>
      <c r="EH47" s="98"/>
      <c r="EI47" s="98"/>
      <c r="EJ47" s="98"/>
      <c r="EK47" s="98"/>
    </row>
    <row r="48" spans="2:141" x14ac:dyDescent="0.25">
      <c r="B48" s="98"/>
      <c r="C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166"/>
      <c r="AD48" s="98"/>
      <c r="AE48" s="98"/>
      <c r="AF48" s="98"/>
      <c r="AG48" s="98"/>
      <c r="AH48" s="167"/>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168"/>
      <c r="DK48" s="169"/>
      <c r="DL48" s="170"/>
      <c r="DM48" s="170"/>
      <c r="DN48" s="168"/>
      <c r="DO48" s="169"/>
      <c r="DP48" s="170"/>
      <c r="DQ48" s="170"/>
      <c r="DR48" s="168"/>
      <c r="DS48" s="169"/>
      <c r="DT48" s="170"/>
      <c r="DU48" s="170"/>
      <c r="DV48" s="168"/>
      <c r="DW48" s="169"/>
      <c r="DX48" s="169"/>
      <c r="DY48" s="169"/>
      <c r="DZ48" s="171"/>
      <c r="EA48" s="172"/>
      <c r="EB48" s="172"/>
      <c r="EC48" s="98"/>
      <c r="ED48" s="98"/>
      <c r="EE48" s="98"/>
      <c r="EF48" s="98"/>
      <c r="EG48" s="98"/>
      <c r="EH48" s="98"/>
      <c r="EI48" s="98"/>
      <c r="EJ48" s="98"/>
      <c r="EK48" s="98"/>
    </row>
    <row r="49" spans="2:141" x14ac:dyDescent="0.25">
      <c r="B49" s="98"/>
      <c r="C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166"/>
      <c r="AD49" s="98"/>
      <c r="AE49" s="98"/>
      <c r="AF49" s="98"/>
      <c r="AG49" s="98"/>
      <c r="AH49" s="167"/>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168"/>
      <c r="DK49" s="169"/>
      <c r="DL49" s="170"/>
      <c r="DM49" s="170"/>
      <c r="DN49" s="168"/>
      <c r="DO49" s="169"/>
      <c r="DP49" s="170"/>
      <c r="DQ49" s="170"/>
      <c r="DR49" s="168"/>
      <c r="DS49" s="169"/>
      <c r="DT49" s="170"/>
      <c r="DU49" s="170"/>
      <c r="DV49" s="168"/>
      <c r="DW49" s="169"/>
      <c r="DX49" s="169"/>
      <c r="DY49" s="169"/>
      <c r="DZ49" s="171"/>
      <c r="EA49" s="172"/>
      <c r="EB49" s="172"/>
      <c r="EC49" s="98"/>
      <c r="ED49" s="98"/>
      <c r="EE49" s="98"/>
      <c r="EF49" s="98"/>
      <c r="EG49" s="98"/>
      <c r="EH49" s="98"/>
      <c r="EI49" s="98"/>
      <c r="EJ49" s="98"/>
      <c r="EK49" s="98"/>
    </row>
    <row r="50" spans="2:141" x14ac:dyDescent="0.25">
      <c r="B50" s="98"/>
      <c r="C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166"/>
      <c r="AD50" s="98"/>
      <c r="AE50" s="98"/>
      <c r="AF50" s="98"/>
      <c r="AG50" s="98"/>
      <c r="AH50" s="167"/>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168"/>
      <c r="DK50" s="169"/>
      <c r="DL50" s="170"/>
      <c r="DM50" s="170"/>
      <c r="DN50" s="168"/>
      <c r="DO50" s="169"/>
      <c r="DP50" s="170"/>
      <c r="DQ50" s="170"/>
      <c r="DR50" s="168"/>
      <c r="DS50" s="169"/>
      <c r="DT50" s="170"/>
      <c r="DU50" s="170"/>
      <c r="DV50" s="168"/>
      <c r="DW50" s="169"/>
      <c r="DX50" s="169"/>
      <c r="DY50" s="169"/>
      <c r="DZ50" s="171"/>
      <c r="EA50" s="172"/>
      <c r="EB50" s="172"/>
      <c r="EC50" s="98"/>
      <c r="ED50" s="98"/>
      <c r="EE50" s="98"/>
      <c r="EF50" s="98"/>
      <c r="EG50" s="98"/>
      <c r="EH50" s="98"/>
      <c r="EI50" s="98"/>
      <c r="EJ50" s="98"/>
      <c r="EK50" s="98"/>
    </row>
    <row r="51" spans="2:141" x14ac:dyDescent="0.25">
      <c r="B51" s="98"/>
      <c r="C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166"/>
      <c r="AD51" s="98"/>
      <c r="AE51" s="98"/>
      <c r="AF51" s="98"/>
      <c r="AG51" s="98"/>
      <c r="AH51" s="167"/>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168"/>
      <c r="DK51" s="169"/>
      <c r="DL51" s="170"/>
      <c r="DM51" s="170"/>
      <c r="DN51" s="168"/>
      <c r="DO51" s="169"/>
      <c r="DP51" s="170"/>
      <c r="DQ51" s="170"/>
      <c r="DR51" s="168"/>
      <c r="DS51" s="169"/>
      <c r="DT51" s="170"/>
      <c r="DU51" s="170"/>
      <c r="DV51" s="168"/>
      <c r="DW51" s="169"/>
      <c r="DX51" s="169"/>
      <c r="DY51" s="169"/>
      <c r="DZ51" s="171"/>
      <c r="EA51" s="172"/>
      <c r="EB51" s="172"/>
      <c r="EC51" s="98"/>
      <c r="ED51" s="98"/>
      <c r="EE51" s="98"/>
      <c r="EF51" s="98"/>
      <c r="EG51" s="98"/>
      <c r="EH51" s="98"/>
      <c r="EI51" s="98"/>
      <c r="EJ51" s="98"/>
      <c r="EK51" s="98"/>
    </row>
    <row r="52" spans="2:141" x14ac:dyDescent="0.25">
      <c r="B52" s="98"/>
      <c r="C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166"/>
      <c r="AD52" s="98"/>
      <c r="AE52" s="98"/>
      <c r="AF52" s="98"/>
      <c r="AG52" s="98"/>
      <c r="AH52" s="167"/>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168"/>
      <c r="DK52" s="169"/>
      <c r="DL52" s="170"/>
      <c r="DM52" s="170"/>
      <c r="DN52" s="168"/>
      <c r="DO52" s="169"/>
      <c r="DP52" s="170"/>
      <c r="DQ52" s="170"/>
      <c r="DR52" s="168"/>
      <c r="DS52" s="169"/>
      <c r="DT52" s="170"/>
      <c r="DU52" s="170"/>
      <c r="DV52" s="168"/>
      <c r="DW52" s="169"/>
      <c r="DX52" s="169"/>
      <c r="DY52" s="169"/>
      <c r="DZ52" s="171"/>
      <c r="EA52" s="172"/>
      <c r="EB52" s="172"/>
      <c r="EC52" s="98"/>
      <c r="ED52" s="98"/>
      <c r="EE52" s="98"/>
      <c r="EF52" s="98"/>
      <c r="EG52" s="98"/>
      <c r="EH52" s="98"/>
      <c r="EI52" s="98"/>
      <c r="EJ52" s="98"/>
      <c r="EK52" s="98"/>
    </row>
    <row r="53" spans="2:141" x14ac:dyDescent="0.25">
      <c r="B53" s="98"/>
      <c r="C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166"/>
      <c r="AD53" s="98"/>
      <c r="AE53" s="98"/>
      <c r="AF53" s="98"/>
      <c r="AG53" s="98"/>
      <c r="AH53" s="167"/>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168"/>
      <c r="DK53" s="169"/>
      <c r="DL53" s="170"/>
      <c r="DM53" s="170"/>
      <c r="DN53" s="168"/>
      <c r="DO53" s="169"/>
      <c r="DP53" s="170"/>
      <c r="DQ53" s="170"/>
      <c r="DR53" s="168"/>
      <c r="DS53" s="169"/>
      <c r="DT53" s="170"/>
      <c r="DU53" s="170"/>
      <c r="DV53" s="168"/>
      <c r="DW53" s="169"/>
      <c r="DX53" s="169"/>
      <c r="DY53" s="169"/>
      <c r="DZ53" s="171"/>
      <c r="EA53" s="172"/>
      <c r="EB53" s="172"/>
      <c r="EC53" s="98"/>
      <c r="ED53" s="98"/>
      <c r="EE53" s="98"/>
      <c r="EF53" s="98"/>
      <c r="EG53" s="98"/>
      <c r="EH53" s="98"/>
      <c r="EI53" s="98"/>
      <c r="EJ53" s="98"/>
      <c r="EK53" s="98"/>
    </row>
    <row r="54" spans="2:141" x14ac:dyDescent="0.25">
      <c r="B54" s="98"/>
      <c r="C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166"/>
      <c r="AD54" s="98"/>
      <c r="AE54" s="98"/>
      <c r="AF54" s="98"/>
      <c r="AG54" s="98"/>
      <c r="AH54" s="167"/>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168"/>
      <c r="DK54" s="169"/>
      <c r="DL54" s="170"/>
      <c r="DM54" s="170"/>
      <c r="DN54" s="168"/>
      <c r="DO54" s="169"/>
      <c r="DP54" s="170"/>
      <c r="DQ54" s="170"/>
      <c r="DR54" s="168"/>
      <c r="DS54" s="169"/>
      <c r="DT54" s="170"/>
      <c r="DU54" s="170"/>
      <c r="DV54" s="168"/>
      <c r="DW54" s="169"/>
      <c r="DX54" s="169"/>
      <c r="DY54" s="169"/>
      <c r="DZ54" s="171"/>
      <c r="EA54" s="172"/>
      <c r="EB54" s="172"/>
      <c r="EC54" s="98"/>
      <c r="ED54" s="98"/>
      <c r="EE54" s="98"/>
      <c r="EF54" s="98"/>
      <c r="EG54" s="98"/>
      <c r="EH54" s="98"/>
      <c r="EI54" s="98"/>
      <c r="EJ54" s="98"/>
      <c r="EK54" s="98"/>
    </row>
    <row r="55" spans="2:141" x14ac:dyDescent="0.25">
      <c r="DZ55" s="109"/>
    </row>
    <row r="56" spans="2:141" x14ac:dyDescent="0.25">
      <c r="DZ56" s="109"/>
    </row>
    <row r="57" spans="2:141" x14ac:dyDescent="0.25">
      <c r="DZ57" s="109"/>
    </row>
    <row r="58" spans="2:141" x14ac:dyDescent="0.25">
      <c r="DZ58" s="109"/>
    </row>
    <row r="59" spans="2:141" x14ac:dyDescent="0.25">
      <c r="DZ59" s="109"/>
    </row>
    <row r="60" spans="2:141" x14ac:dyDescent="0.25">
      <c r="DZ60" s="109"/>
    </row>
    <row r="61" spans="2:141" x14ac:dyDescent="0.25">
      <c r="DZ61" s="109"/>
    </row>
    <row r="62" spans="2:141" x14ac:dyDescent="0.25">
      <c r="DZ62" s="109"/>
    </row>
    <row r="63" spans="2:141" x14ac:dyDescent="0.25">
      <c r="DZ63" s="109"/>
    </row>
    <row r="64" spans="2:141" x14ac:dyDescent="0.25">
      <c r="DZ64" s="109"/>
    </row>
    <row r="65" spans="130:130" x14ac:dyDescent="0.25">
      <c r="DZ65" s="109"/>
    </row>
    <row r="66" spans="130:130" x14ac:dyDescent="0.25">
      <c r="DZ66" s="109"/>
    </row>
    <row r="67" spans="130:130" x14ac:dyDescent="0.25">
      <c r="DZ67" s="109"/>
    </row>
    <row r="68" spans="130:130" x14ac:dyDescent="0.25">
      <c r="DZ68" s="109"/>
    </row>
    <row r="69" spans="130:130" x14ac:dyDescent="0.25">
      <c r="DZ69" s="109"/>
    </row>
    <row r="70" spans="130:130" x14ac:dyDescent="0.25">
      <c r="DZ70" s="109"/>
    </row>
    <row r="71" spans="130:130" x14ac:dyDescent="0.25">
      <c r="DZ71" s="109"/>
    </row>
    <row r="72" spans="130:130" x14ac:dyDescent="0.25">
      <c r="DZ72" s="109"/>
    </row>
    <row r="73" spans="130:130" x14ac:dyDescent="0.25">
      <c r="DZ73" s="109"/>
    </row>
    <row r="74" spans="130:130" x14ac:dyDescent="0.25">
      <c r="DZ74" s="109"/>
    </row>
    <row r="75" spans="130:130" x14ac:dyDescent="0.25">
      <c r="DZ75" s="109"/>
    </row>
    <row r="76" spans="130:130" x14ac:dyDescent="0.25">
      <c r="DZ76" s="109"/>
    </row>
    <row r="77" spans="130:130" x14ac:dyDescent="0.25">
      <c r="DZ77" s="109"/>
    </row>
    <row r="78" spans="130:130" x14ac:dyDescent="0.25">
      <c r="DZ78" s="109"/>
    </row>
    <row r="79" spans="130:130" x14ac:dyDescent="0.25">
      <c r="DZ79" s="109"/>
    </row>
    <row r="80" spans="130:130" x14ac:dyDescent="0.25">
      <c r="DZ80" s="109"/>
    </row>
    <row r="81" spans="130:130" x14ac:dyDescent="0.25">
      <c r="DZ81" s="109"/>
    </row>
    <row r="82" spans="130:130" x14ac:dyDescent="0.25">
      <c r="DZ82" s="109"/>
    </row>
    <row r="83" spans="130:130" x14ac:dyDescent="0.25">
      <c r="DZ83" s="109"/>
    </row>
    <row r="84" spans="130:130" x14ac:dyDescent="0.25">
      <c r="DZ84" s="109"/>
    </row>
    <row r="85" spans="130:130" x14ac:dyDescent="0.25">
      <c r="DZ85" s="109"/>
    </row>
    <row r="86" spans="130:130" x14ac:dyDescent="0.25">
      <c r="DZ86" s="109"/>
    </row>
    <row r="87" spans="130:130" x14ac:dyDescent="0.25">
      <c r="DZ87" s="109"/>
    </row>
    <row r="88" spans="130:130" x14ac:dyDescent="0.25">
      <c r="DZ88" s="109"/>
    </row>
    <row r="89" spans="130:130" x14ac:dyDescent="0.25">
      <c r="DZ89" s="109"/>
    </row>
    <row r="90" spans="130:130" x14ac:dyDescent="0.25">
      <c r="DZ90" s="109"/>
    </row>
    <row r="91" spans="130:130" x14ac:dyDescent="0.25">
      <c r="DZ91" s="109"/>
    </row>
    <row r="92" spans="130:130" x14ac:dyDescent="0.25">
      <c r="DZ92" s="109"/>
    </row>
    <row r="93" spans="130:130" x14ac:dyDescent="0.25">
      <c r="DZ93" s="109"/>
    </row>
    <row r="94" spans="130:130" x14ac:dyDescent="0.25">
      <c r="DZ94" s="109"/>
    </row>
    <row r="95" spans="130:130" x14ac:dyDescent="0.25">
      <c r="DZ95" s="109"/>
    </row>
    <row r="96" spans="130:130" x14ac:dyDescent="0.25">
      <c r="DZ96" s="109"/>
    </row>
    <row r="97" spans="130:130" x14ac:dyDescent="0.25">
      <c r="DZ97" s="109"/>
    </row>
    <row r="98" spans="130:130" x14ac:dyDescent="0.25">
      <c r="DZ98" s="109"/>
    </row>
    <row r="99" spans="130:130" x14ac:dyDescent="0.25">
      <c r="DZ99" s="109"/>
    </row>
    <row r="100" spans="130:130" x14ac:dyDescent="0.25">
      <c r="DZ100" s="109"/>
    </row>
    <row r="101" spans="130:130" x14ac:dyDescent="0.25">
      <c r="DZ101" s="109"/>
    </row>
    <row r="102" spans="130:130" x14ac:dyDescent="0.25">
      <c r="DZ102" s="109"/>
    </row>
    <row r="103" spans="130:130" x14ac:dyDescent="0.25">
      <c r="DZ103" s="109"/>
    </row>
    <row r="104" spans="130:130" x14ac:dyDescent="0.25">
      <c r="DZ104" s="109"/>
    </row>
    <row r="105" spans="130:130" x14ac:dyDescent="0.25">
      <c r="DZ105" s="109"/>
    </row>
    <row r="106" spans="130:130" x14ac:dyDescent="0.25">
      <c r="DZ106" s="109"/>
    </row>
    <row r="107" spans="130:130" x14ac:dyDescent="0.25">
      <c r="DZ107" s="109"/>
    </row>
    <row r="108" spans="130:130" x14ac:dyDescent="0.25">
      <c r="DZ108" s="109"/>
    </row>
    <row r="109" spans="130:130" x14ac:dyDescent="0.25">
      <c r="DZ109" s="109"/>
    </row>
    <row r="110" spans="130:130" x14ac:dyDescent="0.25">
      <c r="DZ110" s="109"/>
    </row>
    <row r="111" spans="130:130" x14ac:dyDescent="0.25">
      <c r="DZ111" s="109"/>
    </row>
    <row r="112" spans="130:130" x14ac:dyDescent="0.25">
      <c r="DZ112" s="109"/>
    </row>
    <row r="113" spans="130:130" x14ac:dyDescent="0.25">
      <c r="DZ113" s="109"/>
    </row>
    <row r="114" spans="130:130" x14ac:dyDescent="0.25">
      <c r="DZ114" s="109"/>
    </row>
    <row r="115" spans="130:130" x14ac:dyDescent="0.25">
      <c r="DZ115" s="109"/>
    </row>
    <row r="116" spans="130:130" x14ac:dyDescent="0.25">
      <c r="DZ116" s="109"/>
    </row>
    <row r="117" spans="130:130" x14ac:dyDescent="0.25">
      <c r="DZ117" s="109"/>
    </row>
    <row r="118" spans="130:130" x14ac:dyDescent="0.25">
      <c r="DZ118" s="109"/>
    </row>
    <row r="119" spans="130:130" x14ac:dyDescent="0.25">
      <c r="DZ119" s="109"/>
    </row>
    <row r="120" spans="130:130" x14ac:dyDescent="0.25">
      <c r="DZ120" s="109"/>
    </row>
    <row r="121" spans="130:130" x14ac:dyDescent="0.25">
      <c r="DZ121" s="109"/>
    </row>
    <row r="122" spans="130:130" x14ac:dyDescent="0.25">
      <c r="DZ122" s="109"/>
    </row>
    <row r="123" spans="130:130" x14ac:dyDescent="0.25">
      <c r="DZ123" s="109"/>
    </row>
    <row r="124" spans="130:130" x14ac:dyDescent="0.25">
      <c r="DZ124" s="109"/>
    </row>
    <row r="125" spans="130:130" x14ac:dyDescent="0.25">
      <c r="DZ125" s="109"/>
    </row>
    <row r="126" spans="130:130" x14ac:dyDescent="0.25">
      <c r="DZ126" s="109"/>
    </row>
    <row r="127" spans="130:130" x14ac:dyDescent="0.25">
      <c r="DZ127" s="109"/>
    </row>
    <row r="128" spans="130:130" x14ac:dyDescent="0.25">
      <c r="DZ128" s="109"/>
    </row>
    <row r="129" spans="130:130" x14ac:dyDescent="0.25">
      <c r="DZ129" s="109"/>
    </row>
    <row r="130" spans="130:130" x14ac:dyDescent="0.25">
      <c r="DZ130" s="109"/>
    </row>
    <row r="131" spans="130:130" x14ac:dyDescent="0.25">
      <c r="DZ131" s="109"/>
    </row>
    <row r="132" spans="130:130" x14ac:dyDescent="0.25">
      <c r="DZ132" s="109"/>
    </row>
    <row r="133" spans="130:130" x14ac:dyDescent="0.25">
      <c r="DZ133" s="109"/>
    </row>
    <row r="134" spans="130:130" x14ac:dyDescent="0.25">
      <c r="DZ134" s="109"/>
    </row>
    <row r="135" spans="130:130" x14ac:dyDescent="0.25">
      <c r="DZ135" s="109"/>
    </row>
    <row r="136" spans="130:130" x14ac:dyDescent="0.25">
      <c r="DZ136" s="109"/>
    </row>
    <row r="137" spans="130:130" x14ac:dyDescent="0.25">
      <c r="DZ137" s="109"/>
    </row>
    <row r="138" spans="130:130" x14ac:dyDescent="0.25">
      <c r="DZ138" s="109"/>
    </row>
    <row r="139" spans="130:130" x14ac:dyDescent="0.25">
      <c r="DZ139" s="109"/>
    </row>
    <row r="140" spans="130:130" x14ac:dyDescent="0.25">
      <c r="DZ140" s="109"/>
    </row>
    <row r="141" spans="130:130" x14ac:dyDescent="0.25">
      <c r="DZ141" s="109"/>
    </row>
    <row r="142" spans="130:130" x14ac:dyDescent="0.25">
      <c r="DZ142" s="109"/>
    </row>
    <row r="143" spans="130:130" x14ac:dyDescent="0.25">
      <c r="DZ143" s="109"/>
    </row>
    <row r="144" spans="130:130" x14ac:dyDescent="0.25">
      <c r="DZ144" s="109"/>
    </row>
    <row r="145" spans="130:130" x14ac:dyDescent="0.25">
      <c r="DZ145" s="109"/>
    </row>
    <row r="146" spans="130:130" x14ac:dyDescent="0.25">
      <c r="DZ146" s="109"/>
    </row>
    <row r="147" spans="130:130" x14ac:dyDescent="0.25">
      <c r="DZ147" s="109"/>
    </row>
    <row r="148" spans="130:130" x14ac:dyDescent="0.25">
      <c r="DZ148" s="109"/>
    </row>
    <row r="149" spans="130:130" x14ac:dyDescent="0.25">
      <c r="DZ149" s="109"/>
    </row>
    <row r="150" spans="130:130" x14ac:dyDescent="0.25">
      <c r="DZ150" s="109"/>
    </row>
    <row r="151" spans="130:130" x14ac:dyDescent="0.25">
      <c r="DZ151" s="109"/>
    </row>
    <row r="152" spans="130:130" x14ac:dyDescent="0.25">
      <c r="DZ152" s="109"/>
    </row>
    <row r="153" spans="130:130" x14ac:dyDescent="0.25">
      <c r="DZ153" s="109"/>
    </row>
    <row r="154" spans="130:130" x14ac:dyDescent="0.25">
      <c r="DZ154" s="109"/>
    </row>
    <row r="155" spans="130:130" x14ac:dyDescent="0.25">
      <c r="DZ155" s="109"/>
    </row>
    <row r="156" spans="130:130" x14ac:dyDescent="0.25">
      <c r="DZ156" s="109"/>
    </row>
    <row r="157" spans="130:130" x14ac:dyDescent="0.25">
      <c r="DZ157" s="109"/>
    </row>
    <row r="158" spans="130:130" x14ac:dyDescent="0.25">
      <c r="DZ158" s="109"/>
    </row>
    <row r="159" spans="130:130" x14ac:dyDescent="0.25">
      <c r="DZ159" s="109"/>
    </row>
    <row r="160" spans="130:130" x14ac:dyDescent="0.25">
      <c r="DZ160" s="109"/>
    </row>
    <row r="161" spans="130:130" x14ac:dyDescent="0.25">
      <c r="DZ161" s="109"/>
    </row>
    <row r="162" spans="130:130" x14ac:dyDescent="0.25">
      <c r="DZ162" s="109"/>
    </row>
    <row r="163" spans="130:130" x14ac:dyDescent="0.25">
      <c r="DZ163" s="109"/>
    </row>
    <row r="164" spans="130:130" x14ac:dyDescent="0.25">
      <c r="DZ164" s="109"/>
    </row>
    <row r="165" spans="130:130" x14ac:dyDescent="0.25">
      <c r="DZ165" s="109"/>
    </row>
    <row r="166" spans="130:130" x14ac:dyDescent="0.25">
      <c r="DZ166" s="109"/>
    </row>
    <row r="167" spans="130:130" x14ac:dyDescent="0.25">
      <c r="DZ167" s="109"/>
    </row>
    <row r="168" spans="130:130" x14ac:dyDescent="0.25">
      <c r="DZ168" s="109"/>
    </row>
    <row r="169" spans="130:130" x14ac:dyDescent="0.25">
      <c r="DZ169" s="109"/>
    </row>
    <row r="170" spans="130:130" x14ac:dyDescent="0.25">
      <c r="DZ170" s="109"/>
    </row>
    <row r="171" spans="130:130" x14ac:dyDescent="0.25">
      <c r="DZ171" s="109"/>
    </row>
    <row r="172" spans="130:130" x14ac:dyDescent="0.25">
      <c r="DZ172" s="109"/>
    </row>
    <row r="173" spans="130:130" x14ac:dyDescent="0.25">
      <c r="DZ173" s="109"/>
    </row>
    <row r="174" spans="130:130" x14ac:dyDescent="0.25">
      <c r="DZ174" s="109"/>
    </row>
    <row r="175" spans="130:130" x14ac:dyDescent="0.25">
      <c r="DZ175" s="109"/>
    </row>
    <row r="176" spans="130:130" x14ac:dyDescent="0.25">
      <c r="DZ176" s="109"/>
    </row>
    <row r="177" spans="130:130" x14ac:dyDescent="0.25">
      <c r="DZ177" s="109"/>
    </row>
    <row r="178" spans="130:130" x14ac:dyDescent="0.25">
      <c r="DZ178" s="109"/>
    </row>
    <row r="179" spans="130:130" x14ac:dyDescent="0.25">
      <c r="DZ179" s="109"/>
    </row>
    <row r="180" spans="130:130" x14ac:dyDescent="0.25">
      <c r="DZ180" s="109"/>
    </row>
    <row r="181" spans="130:130" x14ac:dyDescent="0.25">
      <c r="DZ181" s="109"/>
    </row>
    <row r="182" spans="130:130" x14ac:dyDescent="0.25">
      <c r="DZ182" s="109"/>
    </row>
    <row r="183" spans="130:130" x14ac:dyDescent="0.25">
      <c r="DZ183" s="109"/>
    </row>
    <row r="184" spans="130:130" x14ac:dyDescent="0.25">
      <c r="DZ184" s="109"/>
    </row>
    <row r="185" spans="130:130" x14ac:dyDescent="0.25">
      <c r="DZ185" s="109"/>
    </row>
    <row r="186" spans="130:130" x14ac:dyDescent="0.25">
      <c r="DZ186" s="109"/>
    </row>
    <row r="187" spans="130:130" x14ac:dyDescent="0.25">
      <c r="DZ187" s="109"/>
    </row>
    <row r="188" spans="130:130" x14ac:dyDescent="0.25">
      <c r="DZ188" s="109"/>
    </row>
    <row r="189" spans="130:130" x14ac:dyDescent="0.25">
      <c r="DZ189" s="109"/>
    </row>
    <row r="190" spans="130:130" x14ac:dyDescent="0.25">
      <c r="DZ190" s="109"/>
    </row>
    <row r="191" spans="130:130" x14ac:dyDescent="0.25">
      <c r="DZ191" s="109"/>
    </row>
    <row r="192" spans="130:130" x14ac:dyDescent="0.25">
      <c r="DZ192" s="109"/>
    </row>
    <row r="193" spans="130:130" x14ac:dyDescent="0.25">
      <c r="DZ193" s="109"/>
    </row>
    <row r="194" spans="130:130" x14ac:dyDescent="0.25">
      <c r="DZ194" s="109"/>
    </row>
    <row r="195" spans="130:130" x14ac:dyDescent="0.25">
      <c r="DZ195" s="109"/>
    </row>
    <row r="196" spans="130:130" x14ac:dyDescent="0.25">
      <c r="DZ196" s="109"/>
    </row>
    <row r="197" spans="130:130" x14ac:dyDescent="0.25">
      <c r="DZ197" s="109"/>
    </row>
    <row r="198" spans="130:130" x14ac:dyDescent="0.25">
      <c r="DZ198" s="109"/>
    </row>
    <row r="199" spans="130:130" x14ac:dyDescent="0.25">
      <c r="DZ199" s="109"/>
    </row>
    <row r="200" spans="130:130" x14ac:dyDescent="0.25">
      <c r="DZ200" s="109"/>
    </row>
    <row r="201" spans="130:130" x14ac:dyDescent="0.25">
      <c r="DZ201" s="109"/>
    </row>
    <row r="202" spans="130:130" x14ac:dyDescent="0.25">
      <c r="DZ202" s="109"/>
    </row>
    <row r="203" spans="130:130" x14ac:dyDescent="0.25">
      <c r="DZ203" s="109"/>
    </row>
    <row r="204" spans="130:130" x14ac:dyDescent="0.25">
      <c r="DZ204" s="109"/>
    </row>
    <row r="205" spans="130:130" x14ac:dyDescent="0.25">
      <c r="DZ205" s="109"/>
    </row>
    <row r="206" spans="130:130" x14ac:dyDescent="0.25">
      <c r="DZ206" s="109"/>
    </row>
    <row r="207" spans="130:130" x14ac:dyDescent="0.25">
      <c r="DZ207" s="109"/>
    </row>
    <row r="208" spans="130:130" x14ac:dyDescent="0.25">
      <c r="DZ208" s="109"/>
    </row>
    <row r="209" spans="130:130" x14ac:dyDescent="0.25">
      <c r="DZ209" s="109"/>
    </row>
    <row r="210" spans="130:130" x14ac:dyDescent="0.25">
      <c r="DZ210" s="109"/>
    </row>
    <row r="211" spans="130:130" x14ac:dyDescent="0.25">
      <c r="DZ211" s="109"/>
    </row>
    <row r="212" spans="130:130" x14ac:dyDescent="0.25">
      <c r="DZ212" s="109"/>
    </row>
    <row r="213" spans="130:130" x14ac:dyDescent="0.25">
      <c r="DZ213" s="109"/>
    </row>
    <row r="214" spans="130:130" x14ac:dyDescent="0.25">
      <c r="DZ214" s="109"/>
    </row>
    <row r="215" spans="130:130" x14ac:dyDescent="0.25">
      <c r="DZ215" s="109"/>
    </row>
    <row r="216" spans="130:130" x14ac:dyDescent="0.25">
      <c r="DZ216" s="109"/>
    </row>
    <row r="217" spans="130:130" x14ac:dyDescent="0.25">
      <c r="DZ217" s="109"/>
    </row>
    <row r="218" spans="130:130" x14ac:dyDescent="0.25">
      <c r="DZ218" s="109"/>
    </row>
    <row r="219" spans="130:130" x14ac:dyDescent="0.25">
      <c r="DZ219" s="109"/>
    </row>
    <row r="220" spans="130:130" x14ac:dyDescent="0.25">
      <c r="DZ220" s="109"/>
    </row>
    <row r="221" spans="130:130" x14ac:dyDescent="0.25">
      <c r="DZ221" s="109"/>
    </row>
    <row r="222" spans="130:130" x14ac:dyDescent="0.25">
      <c r="DZ222" s="109"/>
    </row>
    <row r="223" spans="130:130" x14ac:dyDescent="0.25">
      <c r="DZ223" s="109"/>
    </row>
    <row r="224" spans="130:130" x14ac:dyDescent="0.25">
      <c r="DZ224" s="109"/>
    </row>
    <row r="225" spans="130:130" x14ac:dyDescent="0.25">
      <c r="DZ225" s="109"/>
    </row>
    <row r="226" spans="130:130" x14ac:dyDescent="0.25">
      <c r="DZ226" s="109"/>
    </row>
    <row r="227" spans="130:130" x14ac:dyDescent="0.25">
      <c r="DZ227" s="109"/>
    </row>
    <row r="228" spans="130:130" x14ac:dyDescent="0.25">
      <c r="DZ228" s="109"/>
    </row>
    <row r="229" spans="130:130" x14ac:dyDescent="0.25">
      <c r="DZ229" s="109"/>
    </row>
    <row r="230" spans="130:130" x14ac:dyDescent="0.25">
      <c r="DZ230" s="109"/>
    </row>
    <row r="231" spans="130:130" x14ac:dyDescent="0.25">
      <c r="DZ231" s="109"/>
    </row>
    <row r="232" spans="130:130" x14ac:dyDescent="0.25">
      <c r="DZ232" s="109"/>
    </row>
    <row r="233" spans="130:130" x14ac:dyDescent="0.25">
      <c r="DZ233" s="109"/>
    </row>
    <row r="234" spans="130:130" x14ac:dyDescent="0.25">
      <c r="DZ234" s="109"/>
    </row>
    <row r="235" spans="130:130" x14ac:dyDescent="0.25">
      <c r="DZ235" s="109"/>
    </row>
    <row r="236" spans="130:130" x14ac:dyDescent="0.25">
      <c r="DZ236" s="109"/>
    </row>
    <row r="237" spans="130:130" x14ac:dyDescent="0.25">
      <c r="DZ237" s="109"/>
    </row>
    <row r="238" spans="130:130" x14ac:dyDescent="0.25">
      <c r="DZ238" s="109"/>
    </row>
    <row r="239" spans="130:130" x14ac:dyDescent="0.25">
      <c r="DZ239" s="109"/>
    </row>
    <row r="240" spans="130:130" x14ac:dyDescent="0.25">
      <c r="DZ240" s="109"/>
    </row>
    <row r="241" spans="130:130" x14ac:dyDescent="0.25">
      <c r="DZ241" s="109"/>
    </row>
    <row r="242" spans="130:130" x14ac:dyDescent="0.25">
      <c r="DZ242" s="109"/>
    </row>
    <row r="243" spans="130:130" x14ac:dyDescent="0.25">
      <c r="DZ243" s="109"/>
    </row>
    <row r="244" spans="130:130" x14ac:dyDescent="0.25">
      <c r="DZ244" s="109"/>
    </row>
    <row r="245" spans="130:130" x14ac:dyDescent="0.25">
      <c r="DZ245" s="109"/>
    </row>
    <row r="246" spans="130:130" x14ac:dyDescent="0.25">
      <c r="DZ246" s="109"/>
    </row>
    <row r="247" spans="130:130" x14ac:dyDescent="0.25">
      <c r="DZ247" s="109"/>
    </row>
    <row r="248" spans="130:130" x14ac:dyDescent="0.25">
      <c r="DZ248" s="109"/>
    </row>
    <row r="249" spans="130:130" x14ac:dyDescent="0.25">
      <c r="DZ249" s="109"/>
    </row>
    <row r="250" spans="130:130" x14ac:dyDescent="0.25">
      <c r="DZ250" s="109"/>
    </row>
    <row r="251" spans="130:130" x14ac:dyDescent="0.25">
      <c r="DZ251" s="109"/>
    </row>
    <row r="252" spans="130:130" x14ac:dyDescent="0.25">
      <c r="DZ252" s="109"/>
    </row>
    <row r="253" spans="130:130" x14ac:dyDescent="0.25">
      <c r="DZ253" s="109"/>
    </row>
    <row r="254" spans="130:130" x14ac:dyDescent="0.25">
      <c r="DZ254" s="109"/>
    </row>
    <row r="255" spans="130:130" x14ac:dyDescent="0.25">
      <c r="DZ255" s="109"/>
    </row>
    <row r="256" spans="130:130" x14ac:dyDescent="0.25">
      <c r="DZ256" s="109"/>
    </row>
    <row r="257" spans="130:130" x14ac:dyDescent="0.25">
      <c r="DZ257" s="109"/>
    </row>
    <row r="258" spans="130:130" x14ac:dyDescent="0.25">
      <c r="DZ258" s="109"/>
    </row>
    <row r="259" spans="130:130" x14ac:dyDescent="0.25">
      <c r="DZ259" s="109"/>
    </row>
    <row r="260" spans="130:130" x14ac:dyDescent="0.25">
      <c r="DZ260" s="109"/>
    </row>
    <row r="261" spans="130:130" x14ac:dyDescent="0.25">
      <c r="DZ261" s="109"/>
    </row>
    <row r="262" spans="130:130" x14ac:dyDescent="0.25">
      <c r="DZ262" s="109"/>
    </row>
    <row r="263" spans="130:130" x14ac:dyDescent="0.25">
      <c r="DZ263" s="109"/>
    </row>
    <row r="264" spans="130:130" x14ac:dyDescent="0.25">
      <c r="DZ264" s="109"/>
    </row>
    <row r="265" spans="130:130" x14ac:dyDescent="0.25">
      <c r="DZ265" s="109"/>
    </row>
    <row r="266" spans="130:130" x14ac:dyDescent="0.25">
      <c r="DZ266" s="109"/>
    </row>
    <row r="267" spans="130:130" x14ac:dyDescent="0.25">
      <c r="DZ267" s="109"/>
    </row>
    <row r="268" spans="130:130" x14ac:dyDescent="0.25">
      <c r="DZ268" s="109"/>
    </row>
    <row r="269" spans="130:130" x14ac:dyDescent="0.25">
      <c r="DZ269" s="109"/>
    </row>
    <row r="270" spans="130:130" x14ac:dyDescent="0.25">
      <c r="DZ270" s="109"/>
    </row>
    <row r="271" spans="130:130" x14ac:dyDescent="0.25">
      <c r="DZ271" s="109"/>
    </row>
    <row r="272" spans="130:130" x14ac:dyDescent="0.25">
      <c r="DZ272" s="109"/>
    </row>
    <row r="273" spans="130:130" x14ac:dyDescent="0.25">
      <c r="DZ273" s="109"/>
    </row>
    <row r="274" spans="130:130" x14ac:dyDescent="0.25">
      <c r="DZ274" s="109"/>
    </row>
    <row r="275" spans="130:130" x14ac:dyDescent="0.25">
      <c r="DZ275" s="109"/>
    </row>
    <row r="276" spans="130:130" x14ac:dyDescent="0.25">
      <c r="DZ276" s="109"/>
    </row>
    <row r="277" spans="130:130" x14ac:dyDescent="0.25">
      <c r="DZ277" s="109"/>
    </row>
    <row r="278" spans="130:130" x14ac:dyDescent="0.25">
      <c r="DZ278" s="109"/>
    </row>
    <row r="279" spans="130:130" x14ac:dyDescent="0.25">
      <c r="DZ279" s="109"/>
    </row>
    <row r="280" spans="130:130" x14ac:dyDescent="0.25">
      <c r="DZ280" s="109"/>
    </row>
    <row r="281" spans="130:130" x14ac:dyDescent="0.25">
      <c r="DZ281" s="109"/>
    </row>
    <row r="282" spans="130:130" x14ac:dyDescent="0.25">
      <c r="DZ282" s="109"/>
    </row>
    <row r="283" spans="130:130" x14ac:dyDescent="0.25">
      <c r="DZ283" s="109"/>
    </row>
    <row r="284" spans="130:130" x14ac:dyDescent="0.25">
      <c r="DZ284" s="109"/>
    </row>
    <row r="285" spans="130:130" x14ac:dyDescent="0.25">
      <c r="DZ285" s="109"/>
    </row>
    <row r="286" spans="130:130" x14ac:dyDescent="0.25">
      <c r="DZ286" s="109"/>
    </row>
    <row r="287" spans="130:130" x14ac:dyDescent="0.25">
      <c r="DZ287" s="109"/>
    </row>
    <row r="288" spans="130:130" x14ac:dyDescent="0.25">
      <c r="DZ288" s="109"/>
    </row>
    <row r="289" spans="130:130" x14ac:dyDescent="0.25">
      <c r="DZ289" s="109"/>
    </row>
    <row r="290" spans="130:130" x14ac:dyDescent="0.25">
      <c r="DZ290" s="109"/>
    </row>
    <row r="291" spans="130:130" x14ac:dyDescent="0.25">
      <c r="DZ291" s="109"/>
    </row>
    <row r="292" spans="130:130" x14ac:dyDescent="0.25">
      <c r="DZ292" s="109"/>
    </row>
    <row r="293" spans="130:130" x14ac:dyDescent="0.25">
      <c r="DZ293" s="109"/>
    </row>
    <row r="294" spans="130:130" x14ac:dyDescent="0.25">
      <c r="DZ294" s="109"/>
    </row>
    <row r="295" spans="130:130" x14ac:dyDescent="0.25">
      <c r="DZ295" s="109"/>
    </row>
    <row r="296" spans="130:130" x14ac:dyDescent="0.25">
      <c r="DZ296" s="109"/>
    </row>
    <row r="297" spans="130:130" x14ac:dyDescent="0.25">
      <c r="DZ297" s="109"/>
    </row>
    <row r="298" spans="130:130" x14ac:dyDescent="0.25">
      <c r="DZ298" s="109"/>
    </row>
    <row r="299" spans="130:130" x14ac:dyDescent="0.25">
      <c r="DZ299" s="109"/>
    </row>
    <row r="300" spans="130:130" x14ac:dyDescent="0.25">
      <c r="DZ300" s="109"/>
    </row>
    <row r="301" spans="130:130" x14ac:dyDescent="0.25">
      <c r="DZ301" s="109"/>
    </row>
    <row r="302" spans="130:130" x14ac:dyDescent="0.25">
      <c r="DZ302" s="109"/>
    </row>
    <row r="303" spans="130:130" x14ac:dyDescent="0.25">
      <c r="DZ303" s="109"/>
    </row>
    <row r="304" spans="130:130" x14ac:dyDescent="0.25">
      <c r="DZ304" s="109"/>
    </row>
    <row r="305" spans="130:130" x14ac:dyDescent="0.25">
      <c r="DZ305" s="109"/>
    </row>
    <row r="306" spans="130:130" x14ac:dyDescent="0.25">
      <c r="DZ306" s="109"/>
    </row>
    <row r="307" spans="130:130" x14ac:dyDescent="0.25">
      <c r="DZ307" s="109"/>
    </row>
    <row r="308" spans="130:130" x14ac:dyDescent="0.25">
      <c r="DZ308" s="109"/>
    </row>
    <row r="309" spans="130:130" x14ac:dyDescent="0.25">
      <c r="DZ309" s="109"/>
    </row>
    <row r="310" spans="130:130" x14ac:dyDescent="0.25">
      <c r="DZ310" s="109"/>
    </row>
    <row r="311" spans="130:130" x14ac:dyDescent="0.25">
      <c r="DZ311" s="109"/>
    </row>
    <row r="312" spans="130:130" x14ac:dyDescent="0.25">
      <c r="DZ312" s="109"/>
    </row>
    <row r="313" spans="130:130" x14ac:dyDescent="0.25">
      <c r="DZ313" s="109"/>
    </row>
    <row r="314" spans="130:130" x14ac:dyDescent="0.25">
      <c r="DZ314" s="109"/>
    </row>
    <row r="315" spans="130:130" x14ac:dyDescent="0.25">
      <c r="DZ315" s="109"/>
    </row>
    <row r="316" spans="130:130" x14ac:dyDescent="0.25">
      <c r="DZ316" s="109"/>
    </row>
    <row r="317" spans="130:130" x14ac:dyDescent="0.25">
      <c r="DZ317" s="109"/>
    </row>
    <row r="318" spans="130:130" x14ac:dyDescent="0.25">
      <c r="DZ318" s="109"/>
    </row>
    <row r="319" spans="130:130" x14ac:dyDescent="0.25">
      <c r="DZ319" s="109"/>
    </row>
    <row r="320" spans="130:130" x14ac:dyDescent="0.25">
      <c r="DZ320" s="109"/>
    </row>
    <row r="321" spans="130:130" x14ac:dyDescent="0.25">
      <c r="DZ321" s="109"/>
    </row>
    <row r="322" spans="130:130" x14ac:dyDescent="0.25">
      <c r="DZ322" s="109"/>
    </row>
    <row r="323" spans="130:130" x14ac:dyDescent="0.25">
      <c r="DZ323" s="109"/>
    </row>
    <row r="324" spans="130:130" x14ac:dyDescent="0.25">
      <c r="DZ324" s="109"/>
    </row>
    <row r="325" spans="130:130" x14ac:dyDescent="0.25">
      <c r="DZ325" s="109"/>
    </row>
    <row r="326" spans="130:130" x14ac:dyDescent="0.25">
      <c r="DZ326" s="109"/>
    </row>
    <row r="327" spans="130:130" x14ac:dyDescent="0.25">
      <c r="DZ327" s="109"/>
    </row>
    <row r="328" spans="130:130" x14ac:dyDescent="0.25">
      <c r="DZ328" s="109"/>
    </row>
    <row r="329" spans="130:130" x14ac:dyDescent="0.25">
      <c r="DZ329" s="109"/>
    </row>
    <row r="330" spans="130:130" x14ac:dyDescent="0.25">
      <c r="DZ330" s="109"/>
    </row>
    <row r="331" spans="130:130" x14ac:dyDescent="0.25">
      <c r="DZ331" s="109"/>
    </row>
    <row r="332" spans="130:130" x14ac:dyDescent="0.25">
      <c r="DZ332" s="109"/>
    </row>
    <row r="333" spans="130:130" x14ac:dyDescent="0.25">
      <c r="DZ333" s="109"/>
    </row>
    <row r="334" spans="130:130" x14ac:dyDescent="0.25">
      <c r="DZ334" s="109"/>
    </row>
    <row r="335" spans="130:130" x14ac:dyDescent="0.25">
      <c r="DZ335" s="109"/>
    </row>
    <row r="336" spans="130:130" x14ac:dyDescent="0.25">
      <c r="DZ336" s="109"/>
    </row>
    <row r="337" spans="130:130" x14ac:dyDescent="0.25">
      <c r="DZ337" s="109"/>
    </row>
    <row r="338" spans="130:130" x14ac:dyDescent="0.25">
      <c r="DZ338" s="109"/>
    </row>
    <row r="339" spans="130:130" x14ac:dyDescent="0.25">
      <c r="DZ339" s="109"/>
    </row>
    <row r="340" spans="130:130" x14ac:dyDescent="0.25">
      <c r="DZ340" s="109"/>
    </row>
    <row r="341" spans="130:130" x14ac:dyDescent="0.25">
      <c r="DZ341" s="109"/>
    </row>
    <row r="342" spans="130:130" x14ac:dyDescent="0.25">
      <c r="DZ342" s="109"/>
    </row>
    <row r="343" spans="130:130" x14ac:dyDescent="0.25">
      <c r="DZ343" s="109"/>
    </row>
    <row r="344" spans="130:130" x14ac:dyDescent="0.25">
      <c r="DZ344" s="109"/>
    </row>
    <row r="345" spans="130:130" x14ac:dyDescent="0.25">
      <c r="DZ345" s="109"/>
    </row>
    <row r="346" spans="130:130" x14ac:dyDescent="0.25">
      <c r="DZ346" s="109"/>
    </row>
    <row r="347" spans="130:130" x14ac:dyDescent="0.25">
      <c r="DZ347" s="109"/>
    </row>
    <row r="348" spans="130:130" x14ac:dyDescent="0.25">
      <c r="DZ348" s="109"/>
    </row>
    <row r="349" spans="130:130" x14ac:dyDescent="0.25">
      <c r="DZ349" s="109"/>
    </row>
    <row r="350" spans="130:130" x14ac:dyDescent="0.25">
      <c r="DZ350" s="109"/>
    </row>
    <row r="351" spans="130:130" x14ac:dyDescent="0.25">
      <c r="DZ351" s="109"/>
    </row>
    <row r="352" spans="130:130" x14ac:dyDescent="0.25">
      <c r="DZ352" s="109"/>
    </row>
    <row r="353" spans="130:130" x14ac:dyDescent="0.25">
      <c r="DZ353" s="109"/>
    </row>
    <row r="354" spans="130:130" x14ac:dyDescent="0.25">
      <c r="DZ354" s="109"/>
    </row>
    <row r="355" spans="130:130" x14ac:dyDescent="0.25">
      <c r="DZ355" s="109"/>
    </row>
    <row r="356" spans="130:130" x14ac:dyDescent="0.25">
      <c r="DZ356" s="109"/>
    </row>
    <row r="357" spans="130:130" x14ac:dyDescent="0.25">
      <c r="DZ357" s="109"/>
    </row>
    <row r="358" spans="130:130" x14ac:dyDescent="0.25">
      <c r="DZ358" s="109"/>
    </row>
    <row r="359" spans="130:130" x14ac:dyDescent="0.25">
      <c r="DZ359" s="109"/>
    </row>
    <row r="360" spans="130:130" x14ac:dyDescent="0.25">
      <c r="DZ360" s="109"/>
    </row>
    <row r="361" spans="130:130" x14ac:dyDescent="0.25">
      <c r="DZ361" s="109"/>
    </row>
    <row r="362" spans="130:130" x14ac:dyDescent="0.25">
      <c r="DZ362" s="109"/>
    </row>
    <row r="363" spans="130:130" x14ac:dyDescent="0.25">
      <c r="DZ363" s="109"/>
    </row>
    <row r="364" spans="130:130" x14ac:dyDescent="0.25">
      <c r="DZ364" s="109"/>
    </row>
    <row r="365" spans="130:130" x14ac:dyDescent="0.25">
      <c r="DZ365" s="109"/>
    </row>
    <row r="366" spans="130:130" x14ac:dyDescent="0.25">
      <c r="DZ366" s="109"/>
    </row>
    <row r="367" spans="130:130" x14ac:dyDescent="0.25">
      <c r="DZ367" s="109"/>
    </row>
    <row r="368" spans="130:130" x14ac:dyDescent="0.25">
      <c r="DZ368" s="109"/>
    </row>
    <row r="369" spans="130:130" x14ac:dyDescent="0.25">
      <c r="DZ369" s="109"/>
    </row>
    <row r="370" spans="130:130" x14ac:dyDescent="0.25">
      <c r="DZ370" s="109"/>
    </row>
    <row r="371" spans="130:130" x14ac:dyDescent="0.25">
      <c r="DZ371" s="109"/>
    </row>
    <row r="372" spans="130:130" x14ac:dyDescent="0.25">
      <c r="DZ372" s="109"/>
    </row>
    <row r="373" spans="130:130" x14ac:dyDescent="0.25">
      <c r="DZ373" s="109"/>
    </row>
    <row r="374" spans="130:130" x14ac:dyDescent="0.25">
      <c r="DZ374" s="109"/>
    </row>
    <row r="375" spans="130:130" x14ac:dyDescent="0.25">
      <c r="DZ375" s="109"/>
    </row>
    <row r="376" spans="130:130" x14ac:dyDescent="0.25">
      <c r="DZ376" s="109"/>
    </row>
    <row r="377" spans="130:130" x14ac:dyDescent="0.25">
      <c r="DZ377" s="109"/>
    </row>
    <row r="378" spans="130:130" x14ac:dyDescent="0.25">
      <c r="DZ378" s="109"/>
    </row>
    <row r="379" spans="130:130" x14ac:dyDescent="0.25">
      <c r="DZ379" s="109"/>
    </row>
    <row r="380" spans="130:130" x14ac:dyDescent="0.25">
      <c r="DZ380" s="109"/>
    </row>
    <row r="381" spans="130:130" x14ac:dyDescent="0.25">
      <c r="DZ381" s="109"/>
    </row>
    <row r="382" spans="130:130" x14ac:dyDescent="0.25">
      <c r="DZ382" s="109"/>
    </row>
    <row r="383" spans="130:130" x14ac:dyDescent="0.25">
      <c r="DZ383" s="109"/>
    </row>
    <row r="384" spans="130:130" x14ac:dyDescent="0.25">
      <c r="DZ384" s="109"/>
    </row>
    <row r="385" spans="130:130" x14ac:dyDescent="0.25">
      <c r="DZ385" s="109"/>
    </row>
    <row r="386" spans="130:130" x14ac:dyDescent="0.25">
      <c r="DZ386" s="109"/>
    </row>
    <row r="387" spans="130:130" x14ac:dyDescent="0.25">
      <c r="DZ387" s="109"/>
    </row>
    <row r="388" spans="130:130" x14ac:dyDescent="0.25">
      <c r="DZ388" s="109"/>
    </row>
    <row r="389" spans="130:130" x14ac:dyDescent="0.25">
      <c r="DZ389" s="109"/>
    </row>
    <row r="390" spans="130:130" x14ac:dyDescent="0.25">
      <c r="DZ390" s="109"/>
    </row>
    <row r="391" spans="130:130" x14ac:dyDescent="0.25">
      <c r="DZ391" s="109"/>
    </row>
    <row r="392" spans="130:130" x14ac:dyDescent="0.25">
      <c r="DZ392" s="109"/>
    </row>
    <row r="393" spans="130:130" x14ac:dyDescent="0.25">
      <c r="DZ393" s="109"/>
    </row>
    <row r="394" spans="130:130" x14ac:dyDescent="0.25">
      <c r="DZ394" s="109"/>
    </row>
    <row r="395" spans="130:130" x14ac:dyDescent="0.25">
      <c r="DZ395" s="109"/>
    </row>
    <row r="396" spans="130:130" x14ac:dyDescent="0.25">
      <c r="DZ396" s="109"/>
    </row>
    <row r="397" spans="130:130" x14ac:dyDescent="0.25">
      <c r="DZ397" s="109"/>
    </row>
    <row r="398" spans="130:130" x14ac:dyDescent="0.25">
      <c r="DZ398" s="109"/>
    </row>
    <row r="399" spans="130:130" x14ac:dyDescent="0.25">
      <c r="DZ399" s="109"/>
    </row>
    <row r="400" spans="130:130" x14ac:dyDescent="0.25">
      <c r="DZ400" s="109"/>
    </row>
    <row r="401" spans="130:130" x14ac:dyDescent="0.25">
      <c r="DZ401" s="109"/>
    </row>
    <row r="402" spans="130:130" x14ac:dyDescent="0.25">
      <c r="DZ402" s="109"/>
    </row>
    <row r="403" spans="130:130" x14ac:dyDescent="0.25">
      <c r="DZ403" s="109"/>
    </row>
    <row r="404" spans="130:130" x14ac:dyDescent="0.25">
      <c r="DZ404" s="109"/>
    </row>
    <row r="405" spans="130:130" x14ac:dyDescent="0.25">
      <c r="DZ405" s="109"/>
    </row>
    <row r="406" spans="130:130" x14ac:dyDescent="0.25">
      <c r="DZ406" s="109"/>
    </row>
    <row r="407" spans="130:130" x14ac:dyDescent="0.25">
      <c r="DZ407" s="109"/>
    </row>
    <row r="408" spans="130:130" x14ac:dyDescent="0.25">
      <c r="DZ408" s="109"/>
    </row>
    <row r="409" spans="130:130" x14ac:dyDescent="0.25">
      <c r="DZ409" s="109"/>
    </row>
    <row r="410" spans="130:130" x14ac:dyDescent="0.25">
      <c r="DZ410" s="109"/>
    </row>
    <row r="411" spans="130:130" x14ac:dyDescent="0.25">
      <c r="DZ411" s="109"/>
    </row>
    <row r="412" spans="130:130" x14ac:dyDescent="0.25">
      <c r="DZ412" s="109"/>
    </row>
    <row r="413" spans="130:130" x14ac:dyDescent="0.25">
      <c r="DZ413" s="109"/>
    </row>
    <row r="414" spans="130:130" x14ac:dyDescent="0.25">
      <c r="DZ414" s="109"/>
    </row>
    <row r="415" spans="130:130" x14ac:dyDescent="0.25">
      <c r="DZ415" s="109"/>
    </row>
    <row r="416" spans="130:130" x14ac:dyDescent="0.25">
      <c r="DZ416" s="109"/>
    </row>
    <row r="417" spans="130:130" x14ac:dyDescent="0.25">
      <c r="DZ417" s="109"/>
    </row>
    <row r="418" spans="130:130" x14ac:dyDescent="0.25">
      <c r="DZ418" s="109"/>
    </row>
    <row r="419" spans="130:130" x14ac:dyDescent="0.25">
      <c r="DZ419" s="109"/>
    </row>
    <row r="420" spans="130:130" x14ac:dyDescent="0.25">
      <c r="DZ420" s="109"/>
    </row>
    <row r="421" spans="130:130" x14ac:dyDescent="0.25">
      <c r="DZ421" s="109"/>
    </row>
    <row r="422" spans="130:130" x14ac:dyDescent="0.25">
      <c r="DZ422" s="109"/>
    </row>
    <row r="423" spans="130:130" x14ac:dyDescent="0.25">
      <c r="DZ423" s="109"/>
    </row>
    <row r="424" spans="130:130" x14ac:dyDescent="0.25">
      <c r="DZ424" s="109"/>
    </row>
    <row r="425" spans="130:130" x14ac:dyDescent="0.25">
      <c r="DZ425" s="109"/>
    </row>
    <row r="426" spans="130:130" x14ac:dyDescent="0.25">
      <c r="DZ426" s="109"/>
    </row>
    <row r="427" spans="130:130" x14ac:dyDescent="0.25">
      <c r="DZ427" s="109"/>
    </row>
    <row r="428" spans="130:130" x14ac:dyDescent="0.25">
      <c r="DZ428" s="109"/>
    </row>
    <row r="429" spans="130:130" x14ac:dyDescent="0.25">
      <c r="DZ429" s="109"/>
    </row>
    <row r="430" spans="130:130" x14ac:dyDescent="0.25">
      <c r="DZ430" s="109"/>
    </row>
    <row r="431" spans="130:130" x14ac:dyDescent="0.25">
      <c r="DZ431" s="109"/>
    </row>
    <row r="432" spans="130:130" x14ac:dyDescent="0.25">
      <c r="DZ432" s="109"/>
    </row>
    <row r="433" spans="130:130" x14ac:dyDescent="0.25">
      <c r="DZ433" s="109"/>
    </row>
    <row r="434" spans="130:130" x14ac:dyDescent="0.25">
      <c r="DZ434" s="109"/>
    </row>
    <row r="435" spans="130:130" x14ac:dyDescent="0.25">
      <c r="DZ435" s="109"/>
    </row>
    <row r="436" spans="130:130" x14ac:dyDescent="0.25">
      <c r="DZ436" s="109"/>
    </row>
    <row r="437" spans="130:130" x14ac:dyDescent="0.25">
      <c r="DZ437" s="109"/>
    </row>
    <row r="438" spans="130:130" x14ac:dyDescent="0.25">
      <c r="DZ438" s="109"/>
    </row>
    <row r="439" spans="130:130" x14ac:dyDescent="0.25">
      <c r="DZ439" s="109"/>
    </row>
    <row r="440" spans="130:130" x14ac:dyDescent="0.25">
      <c r="DZ440" s="109"/>
    </row>
    <row r="441" spans="130:130" x14ac:dyDescent="0.25">
      <c r="DZ441" s="109"/>
    </row>
    <row r="442" spans="130:130" x14ac:dyDescent="0.25">
      <c r="DZ442" s="109"/>
    </row>
    <row r="443" spans="130:130" x14ac:dyDescent="0.25">
      <c r="DZ443" s="109"/>
    </row>
    <row r="444" spans="130:130" x14ac:dyDescent="0.25">
      <c r="DZ444" s="109"/>
    </row>
  </sheetData>
  <sheetProtection algorithmName="SHA-512" hashValue="fqntU58kyj73M28e2RhkY6BOo5RQhZX3jdPU+m3P1nHf1QGE/NZs+PfypmsLnN2pcN8lwv2H8erF0cgbP/qxkA==" saltValue="GihLDmzpiD9LO+yBt3yETQ==" spinCount="100000" sheet="1" formatCells="0" formatColumns="0" formatRows="0" deleteRows="0" selectLockedCells="1" sort="0" autoFilter="0"/>
  <autoFilter ref="A12:EK30" xr:uid="{00000000-0009-0000-0000-000000000000}"/>
  <customSheetViews>
    <customSheetView guid="{11552376-15FB-46EF-BE23-01CDD9CAA153}" scale="75" hiddenRows="1" topLeftCell="CI3">
      <selection activeCell="CU11" sqref="CU11"/>
      <pageMargins left="0.70866141732283472" right="0.70866141732283472" top="0.74803149606299213" bottom="0.74803149606299213" header="0.31496062992125984" footer="0.31496062992125984"/>
      <pageSetup paperSize="8" scale="70" orientation="landscape" r:id="rId1"/>
    </customSheetView>
    <customSheetView guid="{426200DC-8DE1-4815-98DE-CB46C11F1A86}" scale="70" hiddenRows="1" topLeftCell="A8">
      <selection activeCell="C11" sqref="C11"/>
      <pageMargins left="0.70866141732283472" right="0.70866141732283472" top="0.74803149606299213" bottom="0.74803149606299213" header="0.31496062992125984" footer="0.31496062992125984"/>
      <pageSetup paperSize="8" scale="70" orientation="landscape" r:id="rId2"/>
    </customSheetView>
    <customSheetView guid="{8E6C121D-2483-4B46-B1A1-DADD18350BD5}" scale="80" hiddenRows="1" topLeftCell="A2">
      <selection activeCell="I6" sqref="I6"/>
      <pageMargins left="0.70866141732283472" right="0.70866141732283472" top="0.74803149606299213" bottom="0.74803149606299213" header="0.31496062992125984" footer="0.31496062992125984"/>
      <pageSetup paperSize="8" scale="70" orientation="landscape" r:id="rId3"/>
    </customSheetView>
  </customSheetViews>
  <mergeCells count="43">
    <mergeCell ref="BA10:BB10"/>
    <mergeCell ref="A1:E1"/>
    <mergeCell ref="BL3:BO3"/>
    <mergeCell ref="O1:Q1"/>
    <mergeCell ref="X3:AB3"/>
    <mergeCell ref="A2:C2"/>
    <mergeCell ref="BF3:BG3"/>
    <mergeCell ref="AD3:AH3"/>
    <mergeCell ref="AY3:BB3"/>
    <mergeCell ref="BH3:BI3"/>
    <mergeCell ref="BJ3:BK3"/>
    <mergeCell ref="A6:B6"/>
    <mergeCell ref="A7:B7"/>
    <mergeCell ref="A3:B3"/>
    <mergeCell ref="A4:B4"/>
    <mergeCell ref="A5:B5"/>
    <mergeCell ref="BX3:CC3"/>
    <mergeCell ref="BZ10:CA10"/>
    <mergeCell ref="BV10:BW10"/>
    <mergeCell ref="CB10:CC10"/>
    <mergeCell ref="BX10:BY10"/>
    <mergeCell ref="EG2:EH2"/>
    <mergeCell ref="ED8:EK8"/>
    <mergeCell ref="ED9:EK9"/>
    <mergeCell ref="ED10:EF10"/>
    <mergeCell ref="EG10:EH10"/>
    <mergeCell ref="EI10:EJ10"/>
    <mergeCell ref="A9:A11"/>
    <mergeCell ref="Y10:AC10"/>
    <mergeCell ref="AE10:AH10"/>
    <mergeCell ref="BC10:BD10"/>
    <mergeCell ref="DZ3:EA3"/>
    <mergeCell ref="DT10:DU10"/>
    <mergeCell ref="DX10:DY10"/>
    <mergeCell ref="DP10:DQ10"/>
    <mergeCell ref="DN9:DQ9"/>
    <mergeCell ref="DL10:DM10"/>
    <mergeCell ref="AI3:AJ3"/>
    <mergeCell ref="AL10:AO10"/>
    <mergeCell ref="BU3:BW3"/>
    <mergeCell ref="BQ3:BS3"/>
    <mergeCell ref="CL10:CM10"/>
    <mergeCell ref="AI10:AJ10"/>
  </mergeCells>
  <phoneticPr fontId="1" type="noConversion"/>
  <conditionalFormatting sqref="AC13:AC30 AH13:AH30">
    <cfRule type="cellIs" dxfId="5" priority="7" stopIfTrue="1" operator="lessThan">
      <formula>0</formula>
    </cfRule>
  </conditionalFormatting>
  <conditionalFormatting sqref="DL13:DM65536 DP13:DQ65536 DT13:DU65536 DX13:DY65536">
    <cfRule type="cellIs" dxfId="4" priority="5" stopIfTrue="1" operator="greaterThan">
      <formula>46752</formula>
    </cfRule>
  </conditionalFormatting>
  <conditionalFormatting sqref="CE13:CE30">
    <cfRule type="cellIs" dxfId="3" priority="1" stopIfTrue="1" operator="greaterThan">
      <formula>6</formula>
    </cfRule>
  </conditionalFormatting>
  <dataValidations xWindow="664" yWindow="848" count="46">
    <dataValidation type="list" allowBlank="1" showInputMessage="1" showErrorMessage="1" sqref="D2" xr:uid="{00000000-0002-0000-0000-000000000000}">
      <formula1>"Tak,Nie"</formula1>
    </dataValidation>
    <dataValidation allowBlank="1" showInputMessage="1" showErrorMessage="1" error="Wybór z listy rozwijalnej" prompt="wybór z listy rozwijanej" sqref="I4:I5 I7:I11 I1" xr:uid="{00000000-0002-0000-0000-000001000000}"/>
    <dataValidation allowBlank="1" showErrorMessage="1" error="Wybór z listy rozwijalnej" prompt="wybór z listy rozwijanej" sqref="D3 I3:N3 L13:L30" xr:uid="{00000000-0002-0000-0000-000002000000}"/>
    <dataValidation type="decimal" showInputMessage="1" showErrorMessage="1" error="Wartości liczbowe z zakresu &lt;0,0 ; 5000,0&gt;" prompt="wartości liczbowe z zakresu &lt;0,0 ; 5000,0&gt;" sqref="BN13" xr:uid="{00000000-0002-0000-0000-000003000000}">
      <formula1>0</formula1>
      <formula2>5000</formula2>
    </dataValidation>
    <dataValidation allowBlank="1" showInputMessage="1" showErrorMessage="1" error="Wybór z listy rozwijalnej" sqref="G2 H1" xr:uid="{00000000-0002-0000-0000-000004000000}"/>
    <dataValidation type="whole" allowBlank="1" showInputMessage="1" showErrorMessage="1" error="Tylko wartości liczbowe &lt;0 ; 2500000&gt;" prompt="Tylko wartości liczbowe &lt;0 ; 2500000&gt;" sqref="X13:AB30 AD13:AG30 AI13:AJ30" xr:uid="{00000000-0002-0000-0000-000005000000}">
      <formula1>0</formula1>
      <formula2>2500000</formula2>
    </dataValidation>
    <dataValidation type="decimal" showInputMessage="1" showErrorMessage="1" prompt="wartości liczbowe z zakresu &lt;0,0 ; 2000,0&gt;" sqref="BH13:BH30 BF13:BF30" xr:uid="{00000000-0002-0000-0000-000006000000}">
      <formula1>0</formula1>
      <formula2>2000</formula2>
    </dataValidation>
    <dataValidation allowBlank="1" showErrorMessage="1" prompt="wybór z listy rozwijanej" sqref="Q13:Q30 S13:S30 O13:O30 J13:J30" xr:uid="{00000000-0002-0000-0000-000007000000}"/>
    <dataValidation type="decimal" allowBlank="1" showInputMessage="1" showErrorMessage="1" prompt="Wartości liczbowe [tys. zł]  z przedziału &lt;0;250000&gt;" sqref="BU13:BX30 BZ13:BZ30 CB13:CB30 BQ13:BS30" xr:uid="{00000000-0002-0000-0000-000008000000}">
      <formula1>0</formula1>
      <formula2>250000</formula2>
    </dataValidation>
    <dataValidation allowBlank="1" showErrorMessage="1" prompt="Wartości liczbowe [tyś. zł]  z przedziału &lt;0;250000&gt;" sqref="CC13:CC30" xr:uid="{00000000-0002-0000-0000-000009000000}"/>
    <dataValidation type="whole" allowBlank="1" showInputMessage="1" showErrorMessage="1" error="Tylko wartości liczbowe &lt;0 ; 1 000&gt;" prompt="Tylko wartości liczbowe &lt;0 ; 1 000&gt;" sqref="AS13:AS30" xr:uid="{00000000-0002-0000-0000-00000A000000}">
      <formula1>0</formula1>
      <formula2>1000</formula2>
    </dataValidation>
    <dataValidation type="decimal" allowBlank="1" showInputMessage="1" showErrorMessage="1" prompt="przeliczenie automatyczne_x000a_-nie wpisywać-" sqref="BT13:BT30 CD13:CE30" xr:uid="{00000000-0002-0000-0000-00000B000000}">
      <formula1>0</formula1>
      <formula2>250000</formula2>
    </dataValidation>
    <dataValidation allowBlank="1" showInputMessage="1" showErrorMessage="1" prompt="Opis w postaci tekstowej" sqref="CU13:CU30 DA13:DD30 DG13:DG30 DF13:DF15" xr:uid="{00000000-0002-0000-0000-00000C000000}"/>
    <dataValidation type="list" allowBlank="1" showInputMessage="1" showErrorMessage="1" error="Wybó z listy rozwijalnej - patrz instrukcja!" prompt="wybór z listy rozwijanej" sqref="DH13:DH30" xr:uid="{00000000-0002-0000-0000-00000D000000}">
      <formula1>"TAK,NIE"</formula1>
    </dataValidation>
    <dataValidation type="decimal" showInputMessage="1" showErrorMessage="1" prompt="wartości liczbowe z zakresu &lt;0,0 ; 5000,0&gt;" sqref="BN14:BN30 BA13:BA30 AY13:AY30" xr:uid="{00000000-0002-0000-0000-00000E000000}">
      <formula1>0</formula1>
      <formula2>5000</formula2>
    </dataValidation>
    <dataValidation type="decimal" showInputMessage="1" showErrorMessage="1" prompt="wartości liczbowe z zakresu &lt;0 ; 50000&gt;" sqref="BJ13:BK30" xr:uid="{00000000-0002-0000-0000-00000F000000}">
      <formula1>0</formula1>
      <formula2>50000</formula2>
    </dataValidation>
    <dataValidation type="decimal" showInputMessage="1" showErrorMessage="1" error="Wartości liczbowe z zakresu &lt;0,0 ; 200000,0&gt;" prompt="wartości liczbowe z zakresu &lt;0,0 ; 200000,0&gt;" sqref="BL13:BL30" xr:uid="{00000000-0002-0000-0000-000010000000}">
      <formula1>0</formula1>
      <formula2>200000</formula2>
    </dataValidation>
    <dataValidation type="decimal" showInputMessage="1" showErrorMessage="1" error="Wartości liczbowe z zakresu &lt;0,0 ; 100000,0&gt;" prompt="wartości liczbowe z zakresu &lt;0,0 ; 100000,0&gt;" sqref="BM13:BM30" xr:uid="{00000000-0002-0000-0000-000011000000}">
      <formula1>0</formula1>
      <formula2>100000</formula2>
    </dataValidation>
    <dataValidation type="decimal" showInputMessage="1" showErrorMessage="1" error="Wartości liczbowe z zakresu &lt;0,0 ; 50000,0&gt;" prompt="wartości liczbowe z zakresu &lt;0,0 ; 50000,0&gt;" sqref="CY13:CY30 BO13:BO30" xr:uid="{00000000-0002-0000-0000-000012000000}">
      <formula1>0</formula1>
      <formula2>50000</formula2>
    </dataValidation>
    <dataValidation type="decimal" showInputMessage="1" showErrorMessage="1" prompt="wartości liczbowe z zakresu &lt;0,0 ; 1000,0&gt;" sqref="BE13:BE30" xr:uid="{00000000-0002-0000-0000-000013000000}">
      <formula1>0</formula1>
      <formula2>1000</formula2>
    </dataValidation>
    <dataValidation type="list" allowBlank="1" showInputMessage="1" showErrorMessage="1" prompt="Wybrac z listy rozwijanej" sqref="CZ13:CZ30" xr:uid="{00000000-0002-0000-0000-000014000000}">
      <formula1>"TAK,NIE"</formula1>
    </dataValidation>
    <dataValidation type="list" errorStyle="information" allowBlank="1" showErrorMessage="1" error="Proszę wybrać z listy rozwijalnej lub wpisać ręcznie" prompt="wybór z listy rozwijanej" sqref="W13:W30" xr:uid="{00000000-0002-0000-0000-000015000000}">
      <mc:AlternateContent xmlns:x12ac="http://schemas.microsoft.com/office/spreadsheetml/2011/1/ac" xmlns:mc="http://schemas.openxmlformats.org/markup-compatibility/2006">
        <mc:Choice Requires="x12ac">
          <x12ac:list>Nie podjęto uchwały w 2022 r., Wyznaczono nową aglomerację, Zmieniono obszar, Zmieniono tylko RLM," Zmieniono zarówno obszar, jak i RLM", Zmieniono zakres inwestycji, Kilka powodów</x12ac:list>
        </mc:Choice>
        <mc:Fallback>
          <formula1>"Nie podjęto uchwały w 2022 r., Wyznaczono nową aglomerację, Zmieniono obszar, Zmieniono tylko RLM, Zmieniono zarówno obszar, jak i RLM, Zmieniono zakres inwestycji, Kilka powodów"</formula1>
        </mc:Fallback>
      </mc:AlternateContent>
    </dataValidation>
    <dataValidation type="whole" allowBlank="1" showInputMessage="1" showErrorMessage="1" prompt="Tylko wartości liczbowe &lt;0 ; 3000000&gt;" sqref="U13:U30" xr:uid="{00000000-0002-0000-0000-000016000000}">
      <formula1>0</formula1>
      <formula2>3000000</formula2>
    </dataValidation>
    <dataValidation type="list" allowBlank="1" showInputMessage="1" showErrorMessage="1" prompt="Wybór z listy rozwijanej " sqref="AV13:AV30" xr:uid="{00000000-0002-0000-0000-000017000000}">
      <mc:AlternateContent xmlns:x12ac="http://schemas.microsoft.com/office/spreadsheetml/2011/1/ac" xmlns:mc="http://schemas.openxmlformats.org/markup-compatibility/2006">
        <mc:Choice Requires="x12ac">
          <x12ac:list>TAK,"Tylko ""szamba""",Tylko przydomowe oczyszczalnie, Częściowo, NIE</x12ac:list>
        </mc:Choice>
        <mc:Fallback>
          <formula1>"TAK,Tylko ""szamba"",Tylko przydomowe oczyszczalnie, Częściowo, NIE"</formula1>
        </mc:Fallback>
      </mc:AlternateContent>
    </dataValidation>
    <dataValidation type="whole" allowBlank="1" showInputMessage="1" showErrorMessage="1" error="Tylko wartości liczbowe &lt;0 ; 15 000&gt;" prompt="Tylko wartości liczbowe &lt;0 ; 15 000&gt;" sqref="AR13:AR30" xr:uid="{00000000-0002-0000-0000-000018000000}">
      <formula1>0</formula1>
      <formula2>15000</formula2>
    </dataValidation>
    <dataValidation allowBlank="1" showErrorMessage="1" prompt="Wybór z listy rozwijanej " sqref="AU13:AU30 AW13:AX30" xr:uid="{00000000-0002-0000-0000-000019000000}"/>
    <dataValidation type="decimal" allowBlank="1" showInputMessage="1" showErrorMessage="1" error="Tylko wartości współrzędnych w formacie dziesiętnym_x000a_od 14,0000 do 24,5000" prompt="Tylko wartości współrzędnych w formacie dziesiętnym_x000a_od 14,0000 do 24,5000" sqref="CS13:CS30" xr:uid="{00000000-0002-0000-0000-00001A000000}">
      <formula1>14</formula1>
      <formula2>24.5</formula2>
    </dataValidation>
    <dataValidation type="decimal" allowBlank="1" showInputMessage="1" showErrorMessage="1" error="Tylko wartości współrzędnych w formacie dziesiętnym_x000a_od 49,0000 do 55,0000" prompt="Tylko wartości współrzędnych w formacie dziesiętnym_x000a_od 49,0000 do 55,0000" sqref="CR13:CR30" xr:uid="{00000000-0002-0000-0000-00001B000000}">
      <formula1>49</formula1>
      <formula2>55</formula2>
    </dataValidation>
    <dataValidation type="whole" allowBlank="1" showInputMessage="1" showErrorMessage="1" error="Nieprawidłowa wartość - ograniczenie do 250" prompt="Tylko wartości liczbowe" sqref="CV13:CX30" xr:uid="{00000000-0002-0000-0000-00001C000000}">
      <formula1>0</formula1>
      <formula2>250</formula2>
    </dataValidation>
    <dataValidation type="list" allowBlank="1" showInputMessage="1" showErrorMessage="1" error="Wybór z listy rozwijalnej" prompt="wybór z listy rozwijalnej" sqref="E13:E30" xr:uid="{00000000-0002-0000-0000-00001D000000}">
      <formula1>"A - Aglomeracja jest aktywna,W - Aglomeracja jest nieaktywna (weszła w skład innej aglomeracji) ,L - Aglomeracja jest nieaktywna (została zlikwidowana"</formula1>
    </dataValidation>
    <dataValidation type="list" allowBlank="1" showErrorMessage="1" prompt="Wybór z listy rozwijanej " sqref="AT13:AT30" xr:uid="{00000000-0002-0000-0000-00001E000000}">
      <mc:AlternateContent xmlns:x12ac="http://schemas.microsoft.com/office/spreadsheetml/2011/1/ac" xmlns:mc="http://schemas.openxmlformats.org/markup-compatibility/2006">
        <mc:Choice Requires="x12ac">
          <x12ac:list>TAK,"tylko""szamba""",tylko przydomowe oczyszczalnie,częściowo,NIE</x12ac:list>
        </mc:Choice>
        <mc:Fallback>
          <formula1>"TAK,tylko""szamba"",tylko przydomowe oczyszczalnie,częściowo,NIE"</formula1>
        </mc:Fallback>
      </mc:AlternateContent>
    </dataValidation>
    <dataValidation allowBlank="1" showErrorMessage="1" error="Wybór z listy rozwijalnej" sqref="I13:I30" xr:uid="{00000000-0002-0000-0000-00001F000000}"/>
    <dataValidation showInputMessage="1" showErrorMessage="1" error="Wartość komórki nie może być większa od wartości ogółem" prompt="wartości liczbowe z zakresu &lt;0,0 ; 2000,0&gt;Wartość komórki nie może być większa od wartości ogółem_x000a_" sqref="BI13:BI30" xr:uid="{00000000-0002-0000-0000-000020000000}"/>
    <dataValidation showInputMessage="1" showErrorMessage="1" error="Wartość komórki nie może być większa od wartości ogółem" prompt="wartości liczbowe z zakresu &lt;0,0 ; 2000,0&gt;Wartość komórki nie może być większa od wartości ogółem" sqref="BG13:BG30" xr:uid="{00000000-0002-0000-0000-000021000000}"/>
    <dataValidation type="whole" allowBlank="1" showInputMessage="1" showErrorMessage="1" error="Liczba całkowita z przedziału &lt;0; 20&gt;" prompt="Liczba całkowita z przedziału &lt;0; 20&gt;" sqref="G13:H30" xr:uid="{00000000-0002-0000-0000-000022000000}">
      <formula1>0</formula1>
      <formula2>20</formula2>
    </dataValidation>
    <dataValidation allowBlank="1" showErrorMessage="1" prompt="Tylko wartości liczbowe &lt;0 ; 2500000&gt;" sqref="AC13:AC30" xr:uid="{00000000-0002-0000-0000-000023000000}"/>
    <dataValidation allowBlank="1" showInputMessage="1" showErrorMessage="1" prompt="Pole uzupełniane automatycznie" sqref="AK13:AQ30 CF13:CQ30 AH13:AH30" xr:uid="{00000000-0002-0000-0000-000024000000}"/>
    <dataValidation type="decimal" showInputMessage="1" showErrorMessage="1" prompt="wartości liczbowe z zakresu &lt;0,0 ; 5000,0&gt;_x000a_wartość komórki nie może być większa niż ogółem" sqref="BB13:BB30 AZ13:AZ30" xr:uid="{00000000-0002-0000-0000-000025000000}">
      <formula1>0</formula1>
      <formula2>5000</formula2>
    </dataValidation>
    <dataValidation type="list" allowBlank="1" showInputMessage="1" showErrorMessage="1" error="Wybó z listy rozwijalnej" prompt="Wybór z listy rozwijanej" sqref="P13:P30" xr:uid="{00000000-0002-0000-0000-000026000000}">
      <formula1>"Gmina wiejska,Gmina miejska,Gmina miejsko-wiejska,Obszar wiejski,Miasto gmina miejsko-wiejska"</formula1>
    </dataValidation>
    <dataValidation type="list" allowBlank="1" showInputMessage="1" showErrorMessage="1" error="proszę wybrać z listy rozwijalnej" prompt="proszę wybrać z listy rozwijalnej" sqref="CT13:CT30" xr:uid="{00000000-0002-0000-0000-000027000000}">
      <formula1>"TAK,NIE"</formula1>
    </dataValidation>
    <dataValidation type="list" allowBlank="1" showInputMessage="1" showErrorMessage="1" error="Wybór z listy rozwijalnej" prompt="wybór z listy rozwijanej" sqref="DE13:DE30" xr:uid="{00000000-0002-0000-0000-000028000000}">
      <formula1>"TAK,NIE"</formula1>
    </dataValidation>
    <dataValidation type="list" allowBlank="1" showInputMessage="1" showErrorMessage="1" error="Wybór z listy rozwijalnej" prompt="wybór z listy rozwijalnej" sqref="F13:F30" xr:uid="{00000000-0002-0000-0000-000029000000}">
      <formula1>"Aglomeracja z OŚ,Aglomeracja z OŚ i KP, Aglomeracja z KP"</formula1>
    </dataValidation>
    <dataValidation allowBlank="1" showInputMessage="1" showErrorMessage="1" prompt="pole uzupełniane automatycznie" sqref="BP13:BP30 DZ13:EB30" xr:uid="{00000000-0002-0000-0000-00002A000000}"/>
    <dataValidation type="list" allowBlank="1" showInputMessage="1" showErrorMessage="1" prompt="Wybór z listy rozwijanej" sqref="R13:R30" xr:uid="{00000000-0002-0000-0000-00002B000000}">
      <formula1>"TAK,NIE"</formula1>
    </dataValidation>
    <dataValidation type="list" allowBlank="1" showInputMessage="1" showErrorMessage="1" error="Wybór z listy rozwijanej" prompt="Wybór z listy rozwijanej" sqref="V13:V30" xr:uid="{00000000-0002-0000-0000-00002C000000}">
      <formula1>"TAK,NIE"</formula1>
    </dataValidation>
    <dataValidation type="list" allowBlank="1" showInputMessage="1" showErrorMessage="1" error="Wybó z listy rozwijalnej" prompt="wybór z listy rozwijanej" sqref="DF16:DF30" xr:uid="{00000000-0002-0000-0000-00002D000000}">
      <formula1>"TAK,NIE"</formula1>
    </dataValidation>
  </dataValidations>
  <pageMargins left="0.70866141732283472" right="0.70866141732283472" top="0.74803149606299213" bottom="0.74803149606299213" header="0.31496062992125984" footer="0.31496062992125984"/>
  <pageSetup paperSize="8" scale="7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A39"/>
  <sheetViews>
    <sheetView zoomScale="70" zoomScaleNormal="70" workbookViewId="0">
      <selection activeCell="B18" sqref="B18"/>
    </sheetView>
  </sheetViews>
  <sheetFormatPr defaultRowHeight="15" x14ac:dyDescent="0.25"/>
  <cols>
    <col min="1" max="1" width="56.5703125" style="34" customWidth="1"/>
    <col min="2" max="2" width="27.28515625" style="7" customWidth="1"/>
    <col min="3" max="3" width="31.140625" style="34" customWidth="1"/>
    <col min="4" max="4" width="28.85546875" style="7" customWidth="1"/>
    <col min="5" max="5" width="23.42578125" style="7" customWidth="1"/>
    <col min="6" max="6" width="28" style="7" customWidth="1"/>
    <col min="7" max="7" width="31" style="7" customWidth="1"/>
    <col min="8" max="8" width="28" style="7" customWidth="1"/>
    <col min="9" max="9" width="30" style="7" customWidth="1"/>
    <col min="10" max="10" width="89.7109375" style="7" customWidth="1"/>
    <col min="11" max="11" width="31.28515625" style="7" customWidth="1"/>
    <col min="12" max="12" width="37.42578125" style="7" customWidth="1"/>
    <col min="13" max="13" width="46.5703125" style="7" customWidth="1"/>
    <col min="14" max="14" width="43.7109375" style="7" customWidth="1"/>
    <col min="15" max="15" width="36.7109375" style="7" customWidth="1"/>
    <col min="16" max="16" width="51.85546875" style="7" customWidth="1"/>
    <col min="17" max="17" width="45.28515625" style="7" customWidth="1"/>
    <col min="18" max="18" width="26.28515625" style="7" customWidth="1"/>
    <col min="19" max="19" width="27.140625" style="7" customWidth="1"/>
    <col min="20" max="20" width="27.28515625" style="7" customWidth="1"/>
    <col min="21" max="21" width="25.7109375" style="7" customWidth="1"/>
    <col min="22" max="22" width="30.5703125" style="7" customWidth="1"/>
    <col min="23" max="23" width="78.85546875" style="7" customWidth="1"/>
    <col min="24" max="24" width="27.5703125" style="7" customWidth="1"/>
    <col min="25" max="25" width="71" style="7" customWidth="1"/>
    <col min="26" max="26" width="19.42578125" style="7" customWidth="1"/>
    <col min="27" max="42" width="17.85546875" style="7" customWidth="1"/>
    <col min="43" max="44" width="28.7109375" style="7" customWidth="1"/>
    <col min="45" max="46" width="30.5703125" style="7" customWidth="1"/>
    <col min="47" max="47" width="21" style="7" customWidth="1"/>
    <col min="48" max="48" width="70.5703125" style="7" customWidth="1"/>
    <col min="49" max="53" width="18.7109375" style="7" customWidth="1"/>
    <col min="54" max="54" width="20.28515625" style="7" customWidth="1"/>
    <col min="55" max="55" width="24.42578125" style="7" customWidth="1"/>
    <col min="56" max="57" width="18.7109375" style="7" customWidth="1"/>
    <col min="58" max="58" width="28" style="7" customWidth="1"/>
    <col min="59" max="62" width="18.7109375" style="7" customWidth="1"/>
    <col min="63" max="63" width="61.7109375" style="7" customWidth="1"/>
    <col min="64" max="64" width="43.42578125" style="7" customWidth="1"/>
    <col min="65" max="65" width="72.42578125" style="7" customWidth="1"/>
    <col min="66" max="66" width="32.28515625" style="7" customWidth="1"/>
    <col min="67" max="70" width="23.7109375" style="7" customWidth="1"/>
    <col min="71" max="71" width="21.140625" style="7" customWidth="1"/>
    <col min="72" max="72" width="25.42578125" style="7" customWidth="1"/>
    <col min="73" max="73" width="21.85546875" style="7" customWidth="1"/>
    <col min="74" max="74" width="20.42578125" style="7" customWidth="1"/>
    <col min="75" max="75" width="16.5703125" style="7" customWidth="1"/>
    <col min="76" max="76" width="17.28515625" style="7" customWidth="1"/>
    <col min="77" max="77" width="16.85546875" style="7" customWidth="1"/>
    <col min="78" max="78" width="24.42578125" style="7" customWidth="1"/>
    <col min="79" max="79" width="18.5703125" style="7" customWidth="1"/>
    <col min="80" max="80" width="21.85546875" style="7" customWidth="1"/>
    <col min="81" max="82" width="22.42578125" style="7" customWidth="1"/>
    <col min="83" max="83" width="22.85546875" style="7" customWidth="1"/>
    <col min="84" max="84" width="26" style="7" customWidth="1"/>
    <col min="85" max="85" width="26.140625" style="7" customWidth="1"/>
    <col min="86" max="86" width="22.7109375" style="7" customWidth="1"/>
    <col min="87" max="87" width="30.5703125" style="7" customWidth="1"/>
    <col min="88" max="88" width="40.140625" style="7" customWidth="1"/>
    <col min="89" max="91" width="28.140625" style="7" customWidth="1"/>
    <col min="92" max="92" width="32.7109375" style="7" customWidth="1"/>
    <col min="93" max="93" width="20" style="7" customWidth="1"/>
    <col min="94" max="94" width="40.42578125" style="7" customWidth="1"/>
    <col min="95" max="95" width="17.7109375" style="90" customWidth="1"/>
    <col min="96" max="96" width="46.7109375" style="90" customWidth="1"/>
    <col min="97" max="97" width="22.140625" style="91" customWidth="1"/>
    <col min="98" max="98" width="31.7109375" style="92" customWidth="1"/>
    <col min="99" max="99" width="21" style="92" customWidth="1"/>
    <col min="100" max="100" width="18" style="90" customWidth="1"/>
    <col min="101" max="101" width="49" style="90" customWidth="1"/>
    <col min="102" max="102" width="26.28515625" style="91" customWidth="1"/>
    <col min="103" max="103" width="28.42578125" style="92" customWidth="1"/>
    <col min="104" max="104" width="23.85546875" style="92" customWidth="1"/>
    <col min="105" max="105" width="31.28515625" style="110" customWidth="1"/>
    <col min="106" max="16384" width="9.140625" style="7"/>
  </cols>
  <sheetData>
    <row r="1" spans="1:105" s="36" customFormat="1" ht="29.25" customHeight="1" thickBot="1" x14ac:dyDescent="0.5">
      <c r="A1" s="155" t="s">
        <v>7910</v>
      </c>
      <c r="B1" s="47"/>
      <c r="C1" s="48"/>
      <c r="D1" s="48"/>
      <c r="CQ1" s="89"/>
      <c r="CR1" s="89"/>
    </row>
    <row r="2" spans="1:105" s="36" customFormat="1" ht="48" customHeight="1" thickBot="1" x14ac:dyDescent="0.3">
      <c r="A2" s="325" t="s">
        <v>8121</v>
      </c>
      <c r="B2" s="323"/>
      <c r="C2" s="323"/>
      <c r="D2" s="324"/>
      <c r="E2" s="49">
        <f>SUM('Aglomeracje 2022 r.'!$G$13:$G$207)</f>
        <v>0</v>
      </c>
      <c r="CK2" s="565" t="s">
        <v>7911</v>
      </c>
      <c r="CL2" s="566"/>
      <c r="CM2" s="500">
        <f>SUM(B6:DA6)</f>
        <v>0</v>
      </c>
      <c r="CN2" s="519" t="s">
        <v>7912</v>
      </c>
      <c r="CO2" s="500">
        <f>SUM(B5:DA5)</f>
        <v>0</v>
      </c>
      <c r="CQ2" s="89"/>
      <c r="CR2" s="89"/>
    </row>
    <row r="3" spans="1:105" s="434" customFormat="1" ht="27.75" customHeight="1" x14ac:dyDescent="0.25">
      <c r="A3" s="431" t="s">
        <v>3591</v>
      </c>
      <c r="B3" s="431"/>
      <c r="C3" s="432"/>
      <c r="D3" s="431"/>
      <c r="E3" s="431"/>
      <c r="F3" s="431"/>
      <c r="G3" s="431"/>
      <c r="H3" s="567" t="s">
        <v>3591</v>
      </c>
      <c r="I3" s="567"/>
      <c r="J3" s="567"/>
      <c r="K3" s="567"/>
      <c r="L3" s="567"/>
      <c r="M3" s="567" t="s">
        <v>3591</v>
      </c>
      <c r="N3" s="567"/>
      <c r="O3" s="567"/>
      <c r="P3" s="567"/>
      <c r="Q3" s="567"/>
      <c r="R3" s="567"/>
      <c r="S3" s="567"/>
      <c r="T3" s="567" t="s">
        <v>3591</v>
      </c>
      <c r="U3" s="567"/>
      <c r="V3" s="567"/>
      <c r="W3" s="567"/>
      <c r="X3" s="567"/>
      <c r="Y3" s="567"/>
      <c r="Z3" s="567"/>
      <c r="AA3" s="567" t="s">
        <v>3591</v>
      </c>
      <c r="AB3" s="567"/>
      <c r="AC3" s="567"/>
      <c r="AD3" s="567"/>
      <c r="AE3" s="567"/>
      <c r="AF3" s="567" t="s">
        <v>3591</v>
      </c>
      <c r="AG3" s="567"/>
      <c r="AH3" s="567"/>
      <c r="AI3" s="567"/>
      <c r="AJ3" s="567"/>
      <c r="AK3" s="567" t="s">
        <v>3591</v>
      </c>
      <c r="AL3" s="567"/>
      <c r="AM3" s="567"/>
      <c r="AN3" s="567"/>
      <c r="AO3" s="567"/>
      <c r="AP3" s="567" t="s">
        <v>3591</v>
      </c>
      <c r="AQ3" s="567"/>
      <c r="AR3" s="567"/>
      <c r="AS3" s="567"/>
      <c r="AT3" s="433"/>
      <c r="AU3" s="567"/>
      <c r="AV3" s="567"/>
      <c r="AW3" s="567" t="s">
        <v>3591</v>
      </c>
      <c r="AX3" s="567"/>
      <c r="AY3" s="567"/>
      <c r="AZ3" s="567"/>
      <c r="BA3" s="567"/>
      <c r="BB3" s="567"/>
      <c r="BC3" s="567" t="s">
        <v>3591</v>
      </c>
      <c r="BD3" s="567"/>
      <c r="BE3" s="567"/>
      <c r="BF3" s="567"/>
      <c r="BG3" s="567"/>
      <c r="BH3" s="567" t="s">
        <v>3591</v>
      </c>
      <c r="BI3" s="567"/>
      <c r="BJ3" s="567"/>
      <c r="BK3" s="567"/>
      <c r="BL3" s="567"/>
      <c r="BM3" s="567"/>
      <c r="BN3" s="567"/>
      <c r="BO3" s="567"/>
      <c r="BP3" s="567"/>
      <c r="BQ3" s="567"/>
      <c r="BR3" s="567" t="s">
        <v>3591</v>
      </c>
      <c r="BS3" s="567"/>
      <c r="BT3" s="567"/>
      <c r="BU3" s="567"/>
      <c r="BV3" s="567"/>
      <c r="BW3" s="567" t="s">
        <v>3591</v>
      </c>
      <c r="BX3" s="567"/>
      <c r="BY3" s="567"/>
      <c r="BZ3" s="567"/>
      <c r="CA3" s="567"/>
      <c r="CB3" s="567" t="s">
        <v>3591</v>
      </c>
      <c r="CC3" s="567"/>
      <c r="CD3" s="567"/>
      <c r="CE3" s="567"/>
      <c r="CF3" s="567"/>
      <c r="CG3" s="567"/>
      <c r="CH3" s="567"/>
      <c r="CI3" s="567"/>
      <c r="CJ3" s="431" t="s">
        <v>3591</v>
      </c>
      <c r="CK3" s="431"/>
      <c r="CL3" s="431"/>
      <c r="CM3" s="431"/>
      <c r="CN3" s="431"/>
      <c r="CO3" s="431"/>
      <c r="CP3" s="431"/>
      <c r="CQ3" s="567" t="s">
        <v>3591</v>
      </c>
      <c r="CR3" s="567"/>
      <c r="CS3" s="567"/>
      <c r="CT3" s="567"/>
      <c r="CU3" s="567"/>
      <c r="CV3" s="431"/>
      <c r="CW3" s="431"/>
      <c r="CX3" s="431"/>
      <c r="CY3" s="431"/>
      <c r="CZ3" s="431"/>
      <c r="DA3" s="431"/>
    </row>
    <row r="4" spans="1:105" s="518" customFormat="1" ht="182.25" customHeight="1" x14ac:dyDescent="0.25">
      <c r="A4" s="513" t="s">
        <v>7126</v>
      </c>
      <c r="B4" s="505" t="s">
        <v>8117</v>
      </c>
      <c r="C4" s="505" t="s">
        <v>7148</v>
      </c>
      <c r="D4" s="505" t="s">
        <v>7148</v>
      </c>
      <c r="E4" s="505" t="s">
        <v>8001</v>
      </c>
      <c r="F4" s="505" t="s">
        <v>8118</v>
      </c>
      <c r="G4" s="505" t="s">
        <v>8002</v>
      </c>
      <c r="H4" s="505" t="s">
        <v>8003</v>
      </c>
      <c r="I4" s="505" t="s">
        <v>8004</v>
      </c>
      <c r="J4" s="512" t="s">
        <v>8005</v>
      </c>
      <c r="K4" s="505" t="s">
        <v>8006</v>
      </c>
      <c r="L4" s="512" t="s">
        <v>8045</v>
      </c>
      <c r="M4" s="505" t="s">
        <v>8127</v>
      </c>
      <c r="N4" s="512" t="s">
        <v>7913</v>
      </c>
      <c r="O4" s="512" t="s">
        <v>8007</v>
      </c>
      <c r="P4" s="505" t="s">
        <v>8046</v>
      </c>
      <c r="Q4" s="512" t="s">
        <v>8047</v>
      </c>
      <c r="R4" s="505" t="s">
        <v>72</v>
      </c>
      <c r="S4" s="505" t="s">
        <v>72</v>
      </c>
      <c r="T4" s="505" t="s">
        <v>72</v>
      </c>
      <c r="U4" s="505" t="s">
        <v>72</v>
      </c>
      <c r="V4" s="505" t="s">
        <v>8008</v>
      </c>
      <c r="W4" s="505" t="s">
        <v>8048</v>
      </c>
      <c r="X4" s="571" t="s">
        <v>8036</v>
      </c>
      <c r="Y4" s="572"/>
      <c r="Z4" s="506" t="s">
        <v>8049</v>
      </c>
      <c r="AA4" s="507"/>
      <c r="AB4" s="507"/>
      <c r="AC4" s="507"/>
      <c r="AD4" s="508"/>
      <c r="AE4" s="506" t="s">
        <v>8050</v>
      </c>
      <c r="AF4" s="507"/>
      <c r="AG4" s="507"/>
      <c r="AH4" s="507"/>
      <c r="AI4" s="507"/>
      <c r="AJ4" s="507"/>
      <c r="AK4" s="507"/>
      <c r="AL4" s="507"/>
      <c r="AM4" s="507"/>
      <c r="AN4" s="508"/>
      <c r="AO4" s="506" t="s">
        <v>8051</v>
      </c>
      <c r="AP4" s="508"/>
      <c r="AQ4" s="505" t="s">
        <v>7914</v>
      </c>
      <c r="AR4" s="505" t="s">
        <v>7915</v>
      </c>
      <c r="AS4" s="505" t="s">
        <v>8009</v>
      </c>
      <c r="AT4" s="505" t="s">
        <v>8044</v>
      </c>
      <c r="AU4" s="505" t="s">
        <v>8052</v>
      </c>
      <c r="AV4" s="505" t="s">
        <v>8053</v>
      </c>
      <c r="AW4" s="506" t="s">
        <v>8041</v>
      </c>
      <c r="AX4" s="507"/>
      <c r="AY4" s="507"/>
      <c r="AZ4" s="507"/>
      <c r="BA4" s="507"/>
      <c r="BB4" s="507"/>
      <c r="BC4" s="507"/>
      <c r="BD4" s="507"/>
      <c r="BE4" s="507"/>
      <c r="BF4" s="507"/>
      <c r="BG4" s="508"/>
      <c r="BH4" s="505" t="s">
        <v>8010</v>
      </c>
      <c r="BI4" s="505" t="s">
        <v>8011</v>
      </c>
      <c r="BJ4" s="505" t="s">
        <v>8012</v>
      </c>
      <c r="BK4" s="505" t="s">
        <v>8054</v>
      </c>
      <c r="BL4" s="505" t="s">
        <v>8055</v>
      </c>
      <c r="BM4" s="505" t="s">
        <v>8056</v>
      </c>
      <c r="BN4" s="505" t="s">
        <v>7916</v>
      </c>
      <c r="BO4" s="514" t="s">
        <v>7917</v>
      </c>
      <c r="BP4" s="515"/>
      <c r="BQ4" s="515"/>
      <c r="BR4" s="516"/>
      <c r="BS4" s="505" t="s">
        <v>8042</v>
      </c>
      <c r="BT4" s="506" t="s">
        <v>8013</v>
      </c>
      <c r="BU4" s="507"/>
      <c r="BV4" s="507"/>
      <c r="BW4" s="507"/>
      <c r="BX4" s="507"/>
      <c r="BY4" s="507"/>
      <c r="BZ4" s="507"/>
      <c r="CA4" s="507"/>
      <c r="CB4" s="508"/>
      <c r="CC4" s="505" t="s">
        <v>8043</v>
      </c>
      <c r="CD4" s="505" t="s">
        <v>7144</v>
      </c>
      <c r="CE4" s="505" t="s">
        <v>7887</v>
      </c>
      <c r="CF4" s="505" t="s">
        <v>7918</v>
      </c>
      <c r="CG4" s="505" t="s">
        <v>7887</v>
      </c>
      <c r="CH4" s="505" t="s">
        <v>7918</v>
      </c>
      <c r="CI4" s="505" t="s">
        <v>7143</v>
      </c>
      <c r="CJ4" s="504" t="s">
        <v>8014</v>
      </c>
      <c r="CK4" s="506" t="s">
        <v>7965</v>
      </c>
      <c r="CL4" s="508"/>
      <c r="CM4" s="505" t="s">
        <v>7143</v>
      </c>
      <c r="CN4" s="505" t="s">
        <v>7916</v>
      </c>
      <c r="CO4" s="505" t="s">
        <v>8119</v>
      </c>
      <c r="CP4" s="505" t="s">
        <v>8120</v>
      </c>
      <c r="CQ4" s="517" t="s">
        <v>7853</v>
      </c>
      <c r="CR4" s="505" t="s">
        <v>8057</v>
      </c>
      <c r="CS4" s="505" t="s">
        <v>7854</v>
      </c>
      <c r="CT4" s="505" t="s">
        <v>7947</v>
      </c>
      <c r="CU4" s="505" t="s">
        <v>7948</v>
      </c>
      <c r="CV4" s="505" t="s">
        <v>7919</v>
      </c>
      <c r="CW4" s="505" t="s">
        <v>8058</v>
      </c>
      <c r="CX4" s="505" t="s">
        <v>7854</v>
      </c>
      <c r="CY4" s="505" t="s">
        <v>7949</v>
      </c>
      <c r="CZ4" s="505" t="s">
        <v>7950</v>
      </c>
      <c r="DA4" s="505" t="s">
        <v>3606</v>
      </c>
    </row>
    <row r="5" spans="1:105" s="398" customFormat="1" ht="47.25" hidden="1" customHeight="1" x14ac:dyDescent="0.25">
      <c r="A5" s="184" t="s">
        <v>7132</v>
      </c>
      <c r="B5" s="394">
        <f>COUNTIFS($B$15:$B$114,"*",$D$15:$D$114,"")</f>
        <v>0</v>
      </c>
      <c r="C5" s="394" t="s">
        <v>3594</v>
      </c>
      <c r="D5" s="395" t="s">
        <v>3594</v>
      </c>
      <c r="E5" s="395" t="s">
        <v>3594</v>
      </c>
      <c r="F5" s="395" t="s">
        <v>3594</v>
      </c>
      <c r="G5" s="395" t="s">
        <v>3594</v>
      </c>
      <c r="H5" s="395" t="s">
        <v>3594</v>
      </c>
      <c r="I5" s="395" t="s">
        <v>3594</v>
      </c>
      <c r="J5" s="395" t="s">
        <v>3594</v>
      </c>
      <c r="K5" s="395" t="s">
        <v>3594</v>
      </c>
      <c r="L5" s="395" t="s">
        <v>3594</v>
      </c>
      <c r="M5" s="395" t="s">
        <v>3594</v>
      </c>
      <c r="N5" s="395" t="s">
        <v>3594</v>
      </c>
      <c r="O5" s="395" t="s">
        <v>3594</v>
      </c>
      <c r="P5" s="395" t="s">
        <v>3594</v>
      </c>
      <c r="Q5" s="395" t="s">
        <v>3594</v>
      </c>
      <c r="R5" s="395" t="s">
        <v>3594</v>
      </c>
      <c r="S5" s="395" t="s">
        <v>3594</v>
      </c>
      <c r="T5" s="395" t="s">
        <v>3594</v>
      </c>
      <c r="U5" s="395" t="s">
        <v>3594</v>
      </c>
      <c r="V5" s="395" t="s">
        <v>3594</v>
      </c>
      <c r="W5" s="395" t="s">
        <v>3594</v>
      </c>
      <c r="X5" s="395" t="s">
        <v>3594</v>
      </c>
      <c r="Y5" s="395" t="s">
        <v>3594</v>
      </c>
      <c r="Z5" s="395" t="s">
        <v>3594</v>
      </c>
      <c r="AA5" s="395" t="s">
        <v>3594</v>
      </c>
      <c r="AB5" s="395" t="s">
        <v>3594</v>
      </c>
      <c r="AC5" s="395" t="s">
        <v>3594</v>
      </c>
      <c r="AD5" s="395" t="s">
        <v>3594</v>
      </c>
      <c r="AE5" s="395" t="s">
        <v>3594</v>
      </c>
      <c r="AF5" s="395" t="s">
        <v>3594</v>
      </c>
      <c r="AG5" s="395" t="s">
        <v>3594</v>
      </c>
      <c r="AH5" s="395" t="s">
        <v>3594</v>
      </c>
      <c r="AI5" s="395" t="s">
        <v>3594</v>
      </c>
      <c r="AJ5" s="395" t="s">
        <v>3594</v>
      </c>
      <c r="AK5" s="395" t="s">
        <v>3594</v>
      </c>
      <c r="AL5" s="395" t="s">
        <v>3594</v>
      </c>
      <c r="AM5" s="395" t="s">
        <v>3594</v>
      </c>
      <c r="AN5" s="395" t="s">
        <v>3594</v>
      </c>
      <c r="AO5" s="395">
        <f>COUNTIFS($J$15:$J$113,"*"&amp;"B",AO$15:AO$113,"&lt;&gt;")</f>
        <v>0</v>
      </c>
      <c r="AP5" s="395">
        <f>COUNTIFS($J$15:$J$113,"*"&amp;"B",AP$15:AP$113,"&lt;&gt;")</f>
        <v>0</v>
      </c>
      <c r="AQ5" s="395" t="s">
        <v>3594</v>
      </c>
      <c r="AR5" s="395" t="s">
        <v>3594</v>
      </c>
      <c r="AS5" s="395" t="s">
        <v>3594</v>
      </c>
      <c r="AT5" s="395" t="s">
        <v>3594</v>
      </c>
      <c r="AU5" s="395" t="s">
        <v>3594</v>
      </c>
      <c r="AV5" s="395" t="s">
        <v>3594</v>
      </c>
      <c r="AW5" s="395" t="s">
        <v>3594</v>
      </c>
      <c r="AX5" s="395" t="s">
        <v>3594</v>
      </c>
      <c r="AY5" s="395" t="s">
        <v>3594</v>
      </c>
      <c r="AZ5" s="395" t="s">
        <v>3594</v>
      </c>
      <c r="BA5" s="395" t="s">
        <v>3594</v>
      </c>
      <c r="BB5" s="395" t="s">
        <v>3594</v>
      </c>
      <c r="BC5" s="395" t="s">
        <v>3594</v>
      </c>
      <c r="BD5" s="395" t="s">
        <v>3594</v>
      </c>
      <c r="BE5" s="395" t="s">
        <v>3594</v>
      </c>
      <c r="BF5" s="395" t="s">
        <v>3594</v>
      </c>
      <c r="BG5" s="395" t="s">
        <v>3594</v>
      </c>
      <c r="BH5" s="395" t="s">
        <v>3594</v>
      </c>
      <c r="BI5" s="395" t="s">
        <v>3594</v>
      </c>
      <c r="BJ5" s="395" t="s">
        <v>3594</v>
      </c>
      <c r="BK5" s="395" t="s">
        <v>3594</v>
      </c>
      <c r="BL5" s="395" t="s">
        <v>3594</v>
      </c>
      <c r="BM5" s="395" t="s">
        <v>3594</v>
      </c>
      <c r="BN5" s="395" t="s">
        <v>3594</v>
      </c>
      <c r="BO5" s="395" t="s">
        <v>3594</v>
      </c>
      <c r="BP5" s="395" t="s">
        <v>3594</v>
      </c>
      <c r="BQ5" s="395" t="s">
        <v>3594</v>
      </c>
      <c r="BR5" s="395" t="s">
        <v>3594</v>
      </c>
      <c r="BS5" s="396" t="s">
        <v>3594</v>
      </c>
      <c r="BT5" s="395" t="s">
        <v>3594</v>
      </c>
      <c r="BU5" s="395" t="s">
        <v>3594</v>
      </c>
      <c r="BV5" s="395" t="s">
        <v>3594</v>
      </c>
      <c r="BW5" s="395" t="s">
        <v>3594</v>
      </c>
      <c r="BX5" s="395" t="s">
        <v>3594</v>
      </c>
      <c r="BY5" s="395" t="s">
        <v>3594</v>
      </c>
      <c r="BZ5" s="395" t="s">
        <v>3594</v>
      </c>
      <c r="CA5" s="395" t="s">
        <v>3594</v>
      </c>
      <c r="CB5" s="395" t="s">
        <v>3594</v>
      </c>
      <c r="CC5" s="396">
        <f>COUNTIF($CD$15:$CD$157,"&gt;3,5")+COUNTIF($CD$15:$CD$157,"&lt;-3,5")</f>
        <v>0</v>
      </c>
      <c r="CD5" s="396" t="s">
        <v>3594</v>
      </c>
      <c r="CE5" s="395">
        <f>COUNTIF($CE$15:$CE$114,"&lt;49")</f>
        <v>0</v>
      </c>
      <c r="CF5" s="395">
        <f>COUNTIF($CF$15:$CF$26,"&gt;25")</f>
        <v>0</v>
      </c>
      <c r="CG5" s="395">
        <f>COUNTIF($CG$15:$CG$26,"&lt;49")</f>
        <v>0</v>
      </c>
      <c r="CH5" s="395">
        <f>COUNTIF($CH$15:$CH$26,"&gt;25")</f>
        <v>0</v>
      </c>
      <c r="CI5" s="395" t="s">
        <v>3594</v>
      </c>
      <c r="CJ5" s="395" t="s">
        <v>3594</v>
      </c>
      <c r="CK5" s="395" t="s">
        <v>3594</v>
      </c>
      <c r="CL5" s="395" t="s">
        <v>3594</v>
      </c>
      <c r="CM5" s="395" t="s">
        <v>3594</v>
      </c>
      <c r="CN5" s="395" t="s">
        <v>3594</v>
      </c>
      <c r="CO5" s="395" t="s">
        <v>3594</v>
      </c>
      <c r="CP5" s="395" t="s">
        <v>3594</v>
      </c>
      <c r="CQ5" s="397" t="s">
        <v>3594</v>
      </c>
      <c r="CR5" s="397"/>
      <c r="CS5" s="395" t="s">
        <v>3594</v>
      </c>
      <c r="CT5" s="395" t="s">
        <v>3594</v>
      </c>
      <c r="CU5" s="395" t="s">
        <v>3594</v>
      </c>
      <c r="CV5" s="395" t="s">
        <v>3594</v>
      </c>
      <c r="CW5" s="395"/>
      <c r="CX5" s="395" t="s">
        <v>3594</v>
      </c>
      <c r="CY5" s="395" t="s">
        <v>3594</v>
      </c>
      <c r="CZ5" s="395" t="s">
        <v>3594</v>
      </c>
      <c r="DA5" s="395" t="s">
        <v>3594</v>
      </c>
    </row>
    <row r="6" spans="1:105" s="398" customFormat="1" ht="45" hidden="1" customHeight="1" x14ac:dyDescent="0.25">
      <c r="A6" s="184" t="s">
        <v>7133</v>
      </c>
      <c r="B6" s="394">
        <f>COUNTIFS($E$15:$E$113,"&lt;&gt;",B$15:B$113,"")</f>
        <v>0</v>
      </c>
      <c r="C6" s="394" t="s">
        <v>3594</v>
      </c>
      <c r="D6" s="394" t="s">
        <v>3594</v>
      </c>
      <c r="E6" s="394">
        <f>IF(E2-COUNTA($E$15:$E$114)&gt;0,E2-COUNTA($E$15:$E$114),0)</f>
        <v>0</v>
      </c>
      <c r="F6" s="394">
        <f>COUNTIFS($E$15:$E$113,"&lt;&gt;",F$15:F$113,"")</f>
        <v>0</v>
      </c>
      <c r="G6" s="394">
        <f>COUNTIFS($E$15:$E$113,"&lt;&gt;",G$15:G$113,"")</f>
        <v>0</v>
      </c>
      <c r="H6" s="394">
        <f>COUNTIFS($E$15:$E$113,"&lt;&gt;",H$15:H$113,"")</f>
        <v>0</v>
      </c>
      <c r="I6" s="394" t="s">
        <v>3594</v>
      </c>
      <c r="J6" s="394">
        <f t="shared" ref="J6:Q6" si="0">COUNTIFS($E$15:$E$113,"&lt;&gt;",J$15:J$113,"")</f>
        <v>0</v>
      </c>
      <c r="K6" s="394">
        <f t="shared" si="0"/>
        <v>0</v>
      </c>
      <c r="L6" s="394">
        <f t="shared" si="0"/>
        <v>0</v>
      </c>
      <c r="M6" s="394">
        <f t="shared" si="0"/>
        <v>0</v>
      </c>
      <c r="N6" s="394">
        <f t="shared" si="0"/>
        <v>0</v>
      </c>
      <c r="O6" s="394">
        <f t="shared" si="0"/>
        <v>0</v>
      </c>
      <c r="P6" s="394">
        <f t="shared" si="0"/>
        <v>0</v>
      </c>
      <c r="Q6" s="394">
        <f t="shared" si="0"/>
        <v>0</v>
      </c>
      <c r="R6" s="394" t="s">
        <v>3594</v>
      </c>
      <c r="S6" s="394" t="s">
        <v>3594</v>
      </c>
      <c r="T6" s="394" t="s">
        <v>3594</v>
      </c>
      <c r="U6" s="394" t="s">
        <v>3594</v>
      </c>
      <c r="V6" s="394">
        <f t="shared" ref="V6:AD6" si="1">COUNTIFS($E$15:$E$113,"&lt;&gt;",V$15:V$113,"")</f>
        <v>0</v>
      </c>
      <c r="W6" s="394">
        <f t="shared" si="1"/>
        <v>0</v>
      </c>
      <c r="X6" s="394">
        <f t="shared" si="1"/>
        <v>0</v>
      </c>
      <c r="Y6" s="394">
        <f t="shared" si="1"/>
        <v>0</v>
      </c>
      <c r="Z6" s="394">
        <f t="shared" si="1"/>
        <v>0</v>
      </c>
      <c r="AA6" s="394">
        <f t="shared" si="1"/>
        <v>0</v>
      </c>
      <c r="AB6" s="394">
        <f t="shared" si="1"/>
        <v>0</v>
      </c>
      <c r="AC6" s="394">
        <f t="shared" si="1"/>
        <v>0</v>
      </c>
      <c r="AD6" s="394">
        <f t="shared" si="1"/>
        <v>0</v>
      </c>
      <c r="AE6" s="394" t="s">
        <v>3594</v>
      </c>
      <c r="AF6" s="394" t="s">
        <v>3594</v>
      </c>
      <c r="AG6" s="394" t="s">
        <v>3594</v>
      </c>
      <c r="AH6" s="394" t="s">
        <v>3594</v>
      </c>
      <c r="AI6" s="394" t="s">
        <v>3594</v>
      </c>
      <c r="AJ6" s="394" t="s">
        <v>3594</v>
      </c>
      <c r="AK6" s="394" t="s">
        <v>3594</v>
      </c>
      <c r="AL6" s="394" t="s">
        <v>3594</v>
      </c>
      <c r="AM6" s="394" t="s">
        <v>3594</v>
      </c>
      <c r="AN6" s="394" t="s">
        <v>3594</v>
      </c>
      <c r="AO6" s="394">
        <f>COUNTIFS($J$15:$J$113,"*"&amp;"U"&amp;"*",AO$15:AO$113,"")</f>
        <v>0</v>
      </c>
      <c r="AP6" s="394">
        <f>COUNTIFS($J$15:$J$113,"*"&amp;"U"&amp;"*",AP$15:AP$113,"")</f>
        <v>0</v>
      </c>
      <c r="AQ6" s="394">
        <f>COUNTIFS($E$15:$E$113,"&lt;&gt;",AQ$15:AQ$113,"")</f>
        <v>0</v>
      </c>
      <c r="AR6" s="394">
        <f>COUNTIFS($E$15:$E$113,"&lt;&gt;",AR$15:AR$113,"")</f>
        <v>0</v>
      </c>
      <c r="AS6" s="394">
        <f>COUNTIFS($E$15:$E$113,"&lt;&gt;",AS$15:AS$113,"")</f>
        <v>0</v>
      </c>
      <c r="AT6" s="394">
        <f>COUNTIFS($AS$15:$AS$113,"TAK",AT$15:AT$113,"")</f>
        <v>0</v>
      </c>
      <c r="AU6" s="394">
        <f>COUNTIFS($E$15:$E$113,"&lt;&gt;",AU$15:AU$113,"")</f>
        <v>0</v>
      </c>
      <c r="AV6" s="394">
        <f>COUNTIFS($E$15:$E$113,"&lt;&gt;",AV$15:AV$113,"")</f>
        <v>0</v>
      </c>
      <c r="AW6" s="394" t="s">
        <v>3594</v>
      </c>
      <c r="AX6" s="394" t="s">
        <v>3594</v>
      </c>
      <c r="AY6" s="394" t="s">
        <v>3594</v>
      </c>
      <c r="AZ6" s="394" t="s">
        <v>3594</v>
      </c>
      <c r="BA6" s="394" t="s">
        <v>3594</v>
      </c>
      <c r="BB6" s="394" t="s">
        <v>3594</v>
      </c>
      <c r="BC6" s="394" t="s">
        <v>3594</v>
      </c>
      <c r="BD6" s="394" t="s">
        <v>3594</v>
      </c>
      <c r="BE6" s="394" t="s">
        <v>3594</v>
      </c>
      <c r="BF6" s="394" t="s">
        <v>3594</v>
      </c>
      <c r="BG6" s="394" t="s">
        <v>3594</v>
      </c>
      <c r="BH6" s="394" t="s">
        <v>3594</v>
      </c>
      <c r="BI6" s="394">
        <f>COUNTIFS($BH$15:$BH$113,"&gt;0",BI$15:BI$113,"")</f>
        <v>0</v>
      </c>
      <c r="BJ6" s="394" t="s">
        <v>3594</v>
      </c>
      <c r="BK6" s="394" t="s">
        <v>3594</v>
      </c>
      <c r="BL6" s="394">
        <f>COUNTIFS($BK$15:$BK$113,"kilka inwestycji",BL$15:BL$113,"")</f>
        <v>0</v>
      </c>
      <c r="BM6" s="394" t="s">
        <v>3594</v>
      </c>
      <c r="BN6" s="394" t="s">
        <v>3594</v>
      </c>
      <c r="BO6" s="394" t="s">
        <v>3594</v>
      </c>
      <c r="BP6" s="394" t="s">
        <v>3594</v>
      </c>
      <c r="BQ6" s="394" t="s">
        <v>3594</v>
      </c>
      <c r="BR6" s="394" t="s">
        <v>3594</v>
      </c>
      <c r="BS6" s="394" t="s">
        <v>3594</v>
      </c>
      <c r="BT6" s="394" t="s">
        <v>3594</v>
      </c>
      <c r="BU6" s="394" t="s">
        <v>3594</v>
      </c>
      <c r="BV6" s="394" t="s">
        <v>3594</v>
      </c>
      <c r="BW6" s="394" t="s">
        <v>3594</v>
      </c>
      <c r="BX6" s="394">
        <f>COUNTIFS($BW$15:$BW$300,"&lt;&gt;",BX$15:BX$300,"")</f>
        <v>0</v>
      </c>
      <c r="BY6" s="394" t="s">
        <v>3594</v>
      </c>
      <c r="BZ6" s="394">
        <f>COUNTIFS($BY$15:$BY$300,"&lt;&gt;",BZ$15:BZ$300,"")</f>
        <v>0</v>
      </c>
      <c r="CA6" s="394" t="s">
        <v>3594</v>
      </c>
      <c r="CB6" s="394">
        <f>COUNTIFS($CA$15:$CA$300,"&lt;&gt;",CB$15:CB$300,"")</f>
        <v>0</v>
      </c>
      <c r="CC6" s="394" t="s">
        <v>3594</v>
      </c>
      <c r="CD6" s="394" t="s">
        <v>3594</v>
      </c>
      <c r="CE6" s="394">
        <f>COUNTIFS($E$15:$E$113,"&lt;&gt;",CE$15:CE$113,"")</f>
        <v>0</v>
      </c>
      <c r="CF6" s="394">
        <f>COUNTIFS($E$15:$E$113,"&lt;&gt;",CF$15:CF$113,"")</f>
        <v>0</v>
      </c>
      <c r="CG6" s="394">
        <f>COUNTIFS($E$15:$E$113,"&lt;&gt;",CG$15:CG$113,"")</f>
        <v>0</v>
      </c>
      <c r="CH6" s="394">
        <f>COUNTIFS($E$15:$E$113,"&lt;&gt;",CH$15:CH$113,"")</f>
        <v>0</v>
      </c>
      <c r="CI6" s="394" t="s">
        <v>3594</v>
      </c>
      <c r="CJ6" s="394" t="s">
        <v>3594</v>
      </c>
      <c r="CK6" s="394">
        <f>COUNTIFS($E$15:$E$113,"&lt;&gt;",CK$15:CK$113,"")</f>
        <v>0</v>
      </c>
      <c r="CL6" s="394">
        <f>COUNTIFS($E$15:$E$113,"&lt;&gt;",CL$15:CL$113,"")</f>
        <v>0</v>
      </c>
      <c r="CM6" s="394" t="s">
        <v>3594</v>
      </c>
      <c r="CN6" s="394">
        <f>COUNTIFS($E$15:$E$113,"&lt;&gt;",CN$15:CN$113,"")</f>
        <v>0</v>
      </c>
      <c r="CO6" s="394">
        <f>COUNTIFS($E$15:$E$113,"&lt;&gt;",CO$15:CO$113,"")</f>
        <v>0</v>
      </c>
      <c r="CP6" s="394" t="s">
        <v>3594</v>
      </c>
      <c r="CQ6" s="399" t="s">
        <v>3594</v>
      </c>
      <c r="CR6" s="399"/>
      <c r="CS6" s="394" t="s">
        <v>3594</v>
      </c>
      <c r="CT6" s="394" t="s">
        <v>3594</v>
      </c>
      <c r="CU6" s="394" t="s">
        <v>3594</v>
      </c>
      <c r="CV6" s="394" t="s">
        <v>3594</v>
      </c>
      <c r="CW6" s="394"/>
      <c r="CX6" s="394" t="s">
        <v>3594</v>
      </c>
      <c r="CY6" s="394" t="s">
        <v>3594</v>
      </c>
      <c r="CZ6" s="394" t="s">
        <v>3594</v>
      </c>
      <c r="DA6" s="394" t="s">
        <v>3594</v>
      </c>
    </row>
    <row r="7" spans="1:105" s="326" customFormat="1" ht="133.5" customHeight="1" x14ac:dyDescent="0.25">
      <c r="A7" s="184" t="s">
        <v>7134</v>
      </c>
      <c r="B7" s="50" t="str">
        <f t="shared" ref="B7:AG7" si="2">IF(AND(B6&gt;0,B5&gt;0,B5&lt;&gt;"x",B6&lt;&gt;"x"),"Liczba pustych pól w kolumnie, które jeszcze należy uzupełnić: "&amp;B6&amp;", Liczba komórek błędnie wypełnionych w kolumnie: "&amp;B5,(IF(AND(OR(B5="x",B5=0),B6&gt;0,B6&lt;&gt;"x"),"Liczba pustych pól w kolumnie, które jeszcze należy uzupełnić: "&amp;B6,(IF(AND(OR(B6="x",B6=0),B5&gt;0,B5&lt;&gt;"x"),"Liczba komórek błędnie wypełnionych w kolumnie: "&amp;B5,"X")))))</f>
        <v>X</v>
      </c>
      <c r="C7" s="50" t="str">
        <f t="shared" si="2"/>
        <v>X</v>
      </c>
      <c r="D7" s="50" t="str">
        <f t="shared" si="2"/>
        <v>X</v>
      </c>
      <c r="E7" s="50" t="str">
        <f t="shared" si="2"/>
        <v>X</v>
      </c>
      <c r="F7" s="50" t="str">
        <f t="shared" si="2"/>
        <v>X</v>
      </c>
      <c r="G7" s="50" t="str">
        <f t="shared" si="2"/>
        <v>X</v>
      </c>
      <c r="H7" s="50" t="str">
        <f t="shared" si="2"/>
        <v>X</v>
      </c>
      <c r="I7" s="50" t="str">
        <f t="shared" si="2"/>
        <v>X</v>
      </c>
      <c r="J7" s="50" t="str">
        <f t="shared" si="2"/>
        <v>X</v>
      </c>
      <c r="K7" s="50" t="str">
        <f t="shared" si="2"/>
        <v>X</v>
      </c>
      <c r="L7" s="50" t="str">
        <f t="shared" si="2"/>
        <v>X</v>
      </c>
      <c r="M7" s="50" t="str">
        <f t="shared" si="2"/>
        <v>X</v>
      </c>
      <c r="N7" s="50" t="str">
        <f t="shared" si="2"/>
        <v>X</v>
      </c>
      <c r="O7" s="50" t="str">
        <f t="shared" si="2"/>
        <v>X</v>
      </c>
      <c r="P7" s="50" t="str">
        <f t="shared" si="2"/>
        <v>X</v>
      </c>
      <c r="Q7" s="50" t="str">
        <f t="shared" si="2"/>
        <v>X</v>
      </c>
      <c r="R7" s="50" t="str">
        <f t="shared" si="2"/>
        <v>X</v>
      </c>
      <c r="S7" s="50" t="str">
        <f t="shared" si="2"/>
        <v>X</v>
      </c>
      <c r="T7" s="50" t="str">
        <f t="shared" si="2"/>
        <v>X</v>
      </c>
      <c r="U7" s="50" t="str">
        <f t="shared" si="2"/>
        <v>X</v>
      </c>
      <c r="V7" s="50" t="str">
        <f t="shared" si="2"/>
        <v>X</v>
      </c>
      <c r="W7" s="50" t="str">
        <f t="shared" si="2"/>
        <v>X</v>
      </c>
      <c r="X7" s="50" t="str">
        <f t="shared" si="2"/>
        <v>X</v>
      </c>
      <c r="Y7" s="50" t="str">
        <f t="shared" si="2"/>
        <v>X</v>
      </c>
      <c r="Z7" s="50" t="str">
        <f t="shared" si="2"/>
        <v>X</v>
      </c>
      <c r="AA7" s="50" t="str">
        <f t="shared" si="2"/>
        <v>X</v>
      </c>
      <c r="AB7" s="50" t="str">
        <f t="shared" si="2"/>
        <v>X</v>
      </c>
      <c r="AC7" s="50" t="str">
        <f t="shared" si="2"/>
        <v>X</v>
      </c>
      <c r="AD7" s="50" t="str">
        <f t="shared" si="2"/>
        <v>X</v>
      </c>
      <c r="AE7" s="50" t="str">
        <f t="shared" si="2"/>
        <v>X</v>
      </c>
      <c r="AF7" s="50" t="str">
        <f t="shared" si="2"/>
        <v>X</v>
      </c>
      <c r="AG7" s="50" t="str">
        <f t="shared" si="2"/>
        <v>X</v>
      </c>
      <c r="AH7" s="50" t="str">
        <f t="shared" ref="AH7:BM7" si="3">IF(AND(AH6&gt;0,AH5&gt;0,AH5&lt;&gt;"x",AH6&lt;&gt;"x"),"Liczba pustych pól w kolumnie, które jeszcze należy uzupełnić: "&amp;AH6&amp;", Liczba komórek błędnie wypełnionych w kolumnie: "&amp;AH5,(IF(AND(OR(AH5="x",AH5=0),AH6&gt;0,AH6&lt;&gt;"x"),"Liczba pustych pól w kolumnie, które jeszcze należy uzupełnić: "&amp;AH6,(IF(AND(OR(AH6="x",AH6=0),AH5&gt;0,AH5&lt;&gt;"x"),"Liczba komórek błędnie wypełnionych w kolumnie: "&amp;AH5,"X")))))</f>
        <v>X</v>
      </c>
      <c r="AI7" s="50" t="str">
        <f t="shared" si="3"/>
        <v>X</v>
      </c>
      <c r="AJ7" s="50" t="str">
        <f t="shared" si="3"/>
        <v>X</v>
      </c>
      <c r="AK7" s="50" t="str">
        <f t="shared" si="3"/>
        <v>X</v>
      </c>
      <c r="AL7" s="50" t="str">
        <f t="shared" si="3"/>
        <v>X</v>
      </c>
      <c r="AM7" s="50" t="str">
        <f t="shared" si="3"/>
        <v>X</v>
      </c>
      <c r="AN7" s="50" t="str">
        <f t="shared" si="3"/>
        <v>X</v>
      </c>
      <c r="AO7" s="50" t="str">
        <f t="shared" si="3"/>
        <v>X</v>
      </c>
      <c r="AP7" s="50" t="str">
        <f t="shared" si="3"/>
        <v>X</v>
      </c>
      <c r="AQ7" s="50" t="str">
        <f t="shared" si="3"/>
        <v>X</v>
      </c>
      <c r="AR7" s="50" t="str">
        <f t="shared" si="3"/>
        <v>X</v>
      </c>
      <c r="AS7" s="50" t="str">
        <f t="shared" si="3"/>
        <v>X</v>
      </c>
      <c r="AT7" s="50" t="str">
        <f t="shared" si="3"/>
        <v>X</v>
      </c>
      <c r="AU7" s="50" t="str">
        <f t="shared" si="3"/>
        <v>X</v>
      </c>
      <c r="AV7" s="50" t="str">
        <f t="shared" si="3"/>
        <v>X</v>
      </c>
      <c r="AW7" s="50" t="str">
        <f t="shared" si="3"/>
        <v>X</v>
      </c>
      <c r="AX7" s="50" t="str">
        <f t="shared" si="3"/>
        <v>X</v>
      </c>
      <c r="AY7" s="50" t="str">
        <f t="shared" si="3"/>
        <v>X</v>
      </c>
      <c r="AZ7" s="50" t="str">
        <f t="shared" si="3"/>
        <v>X</v>
      </c>
      <c r="BA7" s="50" t="str">
        <f t="shared" si="3"/>
        <v>X</v>
      </c>
      <c r="BB7" s="50" t="str">
        <f t="shared" si="3"/>
        <v>X</v>
      </c>
      <c r="BC7" s="50" t="str">
        <f t="shared" si="3"/>
        <v>X</v>
      </c>
      <c r="BD7" s="50" t="str">
        <f t="shared" si="3"/>
        <v>X</v>
      </c>
      <c r="BE7" s="50" t="str">
        <f t="shared" si="3"/>
        <v>X</v>
      </c>
      <c r="BF7" s="50" t="str">
        <f t="shared" si="3"/>
        <v>X</v>
      </c>
      <c r="BG7" s="50" t="str">
        <f t="shared" si="3"/>
        <v>X</v>
      </c>
      <c r="BH7" s="50" t="str">
        <f t="shared" si="3"/>
        <v>X</v>
      </c>
      <c r="BI7" s="50" t="str">
        <f t="shared" si="3"/>
        <v>X</v>
      </c>
      <c r="BJ7" s="50" t="str">
        <f t="shared" si="3"/>
        <v>X</v>
      </c>
      <c r="BK7" s="50" t="str">
        <f t="shared" si="3"/>
        <v>X</v>
      </c>
      <c r="BL7" s="50" t="str">
        <f t="shared" si="3"/>
        <v>X</v>
      </c>
      <c r="BM7" s="50" t="str">
        <f t="shared" si="3"/>
        <v>X</v>
      </c>
      <c r="BN7" s="50" t="str">
        <f t="shared" ref="BN7:CS7" si="4">IF(AND(BN6&gt;0,BN5&gt;0,BN5&lt;&gt;"x",BN6&lt;&gt;"x"),"Liczba pustych pól w kolumnie, które jeszcze należy uzupełnić: "&amp;BN6&amp;", Liczba komórek błędnie wypełnionych w kolumnie: "&amp;BN5,(IF(AND(OR(BN5="x",BN5=0),BN6&gt;0,BN6&lt;&gt;"x"),"Liczba pustych pól w kolumnie, które jeszcze należy uzupełnić: "&amp;BN6,(IF(AND(OR(BN6="x",BN6=0),BN5&gt;0,BN5&lt;&gt;"x"),"Liczba komórek błędnie wypełnionych w kolumnie: "&amp;BN5,"X")))))</f>
        <v>X</v>
      </c>
      <c r="BO7" s="50" t="str">
        <f t="shared" si="4"/>
        <v>X</v>
      </c>
      <c r="BP7" s="50" t="str">
        <f t="shared" si="4"/>
        <v>X</v>
      </c>
      <c r="BQ7" s="50" t="str">
        <f t="shared" si="4"/>
        <v>X</v>
      </c>
      <c r="BR7" s="50" t="str">
        <f t="shared" si="4"/>
        <v>X</v>
      </c>
      <c r="BS7" s="50" t="str">
        <f t="shared" si="4"/>
        <v>X</v>
      </c>
      <c r="BT7" s="50" t="str">
        <f t="shared" si="4"/>
        <v>X</v>
      </c>
      <c r="BU7" s="50" t="str">
        <f t="shared" si="4"/>
        <v>X</v>
      </c>
      <c r="BV7" s="50" t="str">
        <f t="shared" si="4"/>
        <v>X</v>
      </c>
      <c r="BW7" s="50" t="str">
        <f t="shared" si="4"/>
        <v>X</v>
      </c>
      <c r="BX7" s="50" t="str">
        <f t="shared" si="4"/>
        <v>X</v>
      </c>
      <c r="BY7" s="50" t="str">
        <f t="shared" si="4"/>
        <v>X</v>
      </c>
      <c r="BZ7" s="50" t="str">
        <f t="shared" si="4"/>
        <v>X</v>
      </c>
      <c r="CA7" s="50" t="str">
        <f t="shared" si="4"/>
        <v>X</v>
      </c>
      <c r="CB7" s="50" t="str">
        <f t="shared" si="4"/>
        <v>X</v>
      </c>
      <c r="CC7" s="50" t="str">
        <f t="shared" si="4"/>
        <v>X</v>
      </c>
      <c r="CD7" s="50" t="str">
        <f t="shared" si="4"/>
        <v>X</v>
      </c>
      <c r="CE7" s="50" t="str">
        <f t="shared" si="4"/>
        <v>X</v>
      </c>
      <c r="CF7" s="50" t="str">
        <f t="shared" si="4"/>
        <v>X</v>
      </c>
      <c r="CG7" s="50" t="str">
        <f t="shared" si="4"/>
        <v>X</v>
      </c>
      <c r="CH7" s="50" t="str">
        <f t="shared" si="4"/>
        <v>X</v>
      </c>
      <c r="CI7" s="50" t="str">
        <f t="shared" si="4"/>
        <v>X</v>
      </c>
      <c r="CJ7" s="50" t="str">
        <f t="shared" si="4"/>
        <v>X</v>
      </c>
      <c r="CK7" s="50" t="str">
        <f t="shared" si="4"/>
        <v>X</v>
      </c>
      <c r="CL7" s="50" t="str">
        <f t="shared" si="4"/>
        <v>X</v>
      </c>
      <c r="CM7" s="50" t="str">
        <f t="shared" si="4"/>
        <v>X</v>
      </c>
      <c r="CN7" s="50" t="str">
        <f t="shared" si="4"/>
        <v>X</v>
      </c>
      <c r="CO7" s="50" t="str">
        <f t="shared" si="4"/>
        <v>X</v>
      </c>
      <c r="CP7" s="50" t="str">
        <f t="shared" si="4"/>
        <v>X</v>
      </c>
      <c r="CQ7" s="498" t="str">
        <f t="shared" si="4"/>
        <v>X</v>
      </c>
      <c r="CR7" s="498" t="str">
        <f t="shared" si="4"/>
        <v>X</v>
      </c>
      <c r="CS7" s="50" t="str">
        <f t="shared" si="4"/>
        <v>X</v>
      </c>
      <c r="CT7" s="50" t="str">
        <f t="shared" ref="CT7:DA7" si="5">IF(AND(CT6&gt;0,CT5&gt;0,CT5&lt;&gt;"x",CT6&lt;&gt;"x"),"Liczba pustych pól w kolumnie, które jeszcze należy uzupełnić: "&amp;CT6&amp;", Liczba komórek błędnie wypełnionych w kolumnie: "&amp;CT5,(IF(AND(OR(CT5="x",CT5=0),CT6&gt;0,CT6&lt;&gt;"x"),"Liczba pustych pól w kolumnie, które jeszcze należy uzupełnić: "&amp;CT6,(IF(AND(OR(CT6="x",CT6=0),CT5&gt;0,CT5&lt;&gt;"x"),"Liczba komórek błędnie wypełnionych w kolumnie: "&amp;CT5,"X")))))</f>
        <v>X</v>
      </c>
      <c r="CU7" s="50" t="str">
        <f t="shared" si="5"/>
        <v>X</v>
      </c>
      <c r="CV7" s="50" t="str">
        <f t="shared" si="5"/>
        <v>X</v>
      </c>
      <c r="CW7" s="50" t="str">
        <f t="shared" si="5"/>
        <v>X</v>
      </c>
      <c r="CX7" s="50" t="str">
        <f t="shared" si="5"/>
        <v>X</v>
      </c>
      <c r="CY7" s="50" t="str">
        <f t="shared" si="5"/>
        <v>X</v>
      </c>
      <c r="CZ7" s="50" t="str">
        <f t="shared" si="5"/>
        <v>X</v>
      </c>
      <c r="DA7" s="50" t="str">
        <f t="shared" si="5"/>
        <v>X</v>
      </c>
    </row>
    <row r="8" spans="1:105" s="36" customFormat="1" x14ac:dyDescent="0.25">
      <c r="A8" s="61"/>
      <c r="B8" s="60"/>
      <c r="C8" s="61"/>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CQ8" s="89"/>
      <c r="CR8" s="89"/>
    </row>
    <row r="9" spans="1:105" s="36" customFormat="1" ht="33.75" customHeight="1" x14ac:dyDescent="0.25">
      <c r="A9" s="61"/>
      <c r="B9" s="60"/>
      <c r="C9" s="61"/>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CQ9" s="281" t="s">
        <v>8015</v>
      </c>
      <c r="CR9" s="283"/>
      <c r="CS9" s="283"/>
      <c r="CT9" s="283"/>
      <c r="CU9" s="283"/>
      <c r="CV9" s="283"/>
      <c r="CW9" s="283"/>
      <c r="CX9" s="283"/>
      <c r="CY9" s="283"/>
      <c r="CZ9" s="283"/>
      <c r="DA9" s="282"/>
    </row>
    <row r="10" spans="1:105" s="344" customFormat="1" ht="45" customHeight="1" x14ac:dyDescent="0.25">
      <c r="A10" s="446"/>
      <c r="B10" s="335" t="s">
        <v>3603</v>
      </c>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336" t="s">
        <v>8095</v>
      </c>
      <c r="AV10" s="337"/>
      <c r="AW10" s="337"/>
      <c r="AX10" s="337"/>
      <c r="AY10" s="337"/>
      <c r="AZ10" s="337"/>
      <c r="BA10" s="337"/>
      <c r="BB10" s="337"/>
      <c r="BC10" s="337"/>
      <c r="BD10" s="337"/>
      <c r="BE10" s="337"/>
      <c r="BF10" s="337"/>
      <c r="BG10" s="337"/>
      <c r="BH10" s="337"/>
      <c r="BI10" s="337"/>
      <c r="BJ10" s="337"/>
      <c r="BK10" s="338" t="s">
        <v>7131</v>
      </c>
      <c r="BL10" s="339"/>
      <c r="BM10" s="339"/>
      <c r="BN10" s="340"/>
      <c r="BO10" s="339" t="s">
        <v>8</v>
      </c>
      <c r="BP10" s="339"/>
      <c r="BQ10" s="339"/>
      <c r="BR10" s="339"/>
      <c r="BS10" s="339"/>
      <c r="BT10" s="339"/>
      <c r="BU10" s="339"/>
      <c r="BV10" s="339"/>
      <c r="BW10" s="339"/>
      <c r="BX10" s="339"/>
      <c r="BY10" s="339"/>
      <c r="BZ10" s="339"/>
      <c r="CA10" s="339"/>
      <c r="CB10" s="339"/>
      <c r="CC10" s="340"/>
      <c r="CD10" s="410"/>
      <c r="CE10" s="587" t="s">
        <v>3595</v>
      </c>
      <c r="CF10" s="588"/>
      <c r="CG10" s="588"/>
      <c r="CH10" s="589"/>
      <c r="CI10" s="581" t="s">
        <v>8015</v>
      </c>
      <c r="CJ10" s="582"/>
      <c r="CK10" s="582"/>
      <c r="CL10" s="582"/>
      <c r="CM10" s="582"/>
      <c r="CN10" s="582"/>
      <c r="CO10" s="582"/>
      <c r="CP10" s="583"/>
      <c r="CQ10" s="341" t="s">
        <v>7938</v>
      </c>
      <c r="CR10" s="342"/>
      <c r="CS10" s="342"/>
      <c r="CT10" s="342"/>
      <c r="CU10" s="342"/>
      <c r="CV10" s="342"/>
      <c r="CW10" s="342"/>
      <c r="CX10" s="342"/>
      <c r="CY10" s="342"/>
      <c r="CZ10" s="342"/>
      <c r="DA10" s="343"/>
    </row>
    <row r="11" spans="1:105" s="360" customFormat="1" ht="36" customHeight="1" x14ac:dyDescent="0.25">
      <c r="A11" s="447"/>
      <c r="B11" s="448" t="s">
        <v>7152</v>
      </c>
      <c r="C11" s="345"/>
      <c r="D11" s="346"/>
      <c r="E11" s="347"/>
      <c r="F11" s="347"/>
      <c r="G11" s="347"/>
      <c r="H11" s="347"/>
      <c r="I11" s="347"/>
      <c r="J11" s="347"/>
      <c r="K11" s="449" t="s">
        <v>7127</v>
      </c>
      <c r="L11" s="450"/>
      <c r="M11" s="451"/>
      <c r="N11" s="348"/>
      <c r="O11" s="348"/>
      <c r="P11" s="347"/>
      <c r="Q11" s="347"/>
      <c r="R11" s="455" t="s">
        <v>29</v>
      </c>
      <c r="S11" s="456"/>
      <c r="T11" s="456"/>
      <c r="U11" s="457"/>
      <c r="V11" s="390"/>
      <c r="W11" s="584" t="s">
        <v>8059</v>
      </c>
      <c r="X11" s="585"/>
      <c r="Y11" s="586"/>
      <c r="Z11" s="466" t="s">
        <v>8060</v>
      </c>
      <c r="AA11" s="461"/>
      <c r="AB11" s="461"/>
      <c r="AC11" s="461"/>
      <c r="AD11" s="462"/>
      <c r="AE11" s="349" t="s">
        <v>7922</v>
      </c>
      <c r="AF11" s="350"/>
      <c r="AG11" s="350"/>
      <c r="AH11" s="350"/>
      <c r="AI11" s="351"/>
      <c r="AJ11" s="349" t="s">
        <v>8018</v>
      </c>
      <c r="AK11" s="350"/>
      <c r="AL11" s="350"/>
      <c r="AM11" s="350"/>
      <c r="AN11" s="351"/>
      <c r="AO11" s="352" t="s">
        <v>44</v>
      </c>
      <c r="AP11" s="353"/>
      <c r="AQ11" s="347"/>
      <c r="AR11" s="347"/>
      <c r="AS11" s="354"/>
      <c r="AT11" s="354"/>
      <c r="AU11" s="348"/>
      <c r="AV11" s="348"/>
      <c r="AW11" s="352" t="s">
        <v>7945</v>
      </c>
      <c r="AX11" s="355"/>
      <c r="AY11" s="355"/>
      <c r="AZ11" s="355"/>
      <c r="BA11" s="355"/>
      <c r="BB11" s="355"/>
      <c r="BC11" s="355"/>
      <c r="BD11" s="355"/>
      <c r="BE11" s="355"/>
      <c r="BF11" s="355"/>
      <c r="BG11" s="355"/>
      <c r="BH11" s="355"/>
      <c r="BI11" s="355"/>
      <c r="BJ11" s="353"/>
      <c r="BK11" s="356"/>
      <c r="BL11" s="356"/>
      <c r="BM11" s="356"/>
      <c r="BN11" s="356"/>
      <c r="BO11" s="357" t="s">
        <v>7926</v>
      </c>
      <c r="BP11" s="358"/>
      <c r="BQ11" s="358"/>
      <c r="BR11" s="358"/>
      <c r="BS11" s="359"/>
      <c r="BT11" s="469" t="s">
        <v>7927</v>
      </c>
      <c r="BU11" s="470"/>
      <c r="BV11" s="470"/>
      <c r="BW11" s="470"/>
      <c r="BX11" s="470"/>
      <c r="BY11" s="470"/>
      <c r="BZ11" s="470"/>
      <c r="CA11" s="467"/>
      <c r="CB11" s="467"/>
      <c r="CC11" s="468"/>
      <c r="CD11" s="411"/>
      <c r="CE11" s="577" t="s">
        <v>13</v>
      </c>
      <c r="CF11" s="578"/>
      <c r="CG11" s="577" t="s">
        <v>14</v>
      </c>
      <c r="CH11" s="578"/>
      <c r="CI11" s="406"/>
      <c r="CJ11" s="575" t="s">
        <v>54</v>
      </c>
      <c r="CK11" s="576"/>
      <c r="CL11" s="576"/>
      <c r="CM11" s="576"/>
      <c r="CN11" s="407"/>
      <c r="CO11" s="407"/>
      <c r="CP11" s="416"/>
      <c r="CQ11" s="418" t="s">
        <v>7859</v>
      </c>
      <c r="CR11" s="419"/>
      <c r="CS11" s="419"/>
      <c r="CT11" s="419"/>
      <c r="CU11" s="420"/>
      <c r="CV11" s="568" t="s">
        <v>7855</v>
      </c>
      <c r="CW11" s="569"/>
      <c r="CX11" s="569"/>
      <c r="CY11" s="569"/>
      <c r="CZ11" s="570"/>
      <c r="DA11" s="411"/>
    </row>
    <row r="12" spans="1:105" s="360" customFormat="1" ht="36.75" customHeight="1" x14ac:dyDescent="0.25">
      <c r="A12" s="447"/>
      <c r="B12" s="442"/>
      <c r="C12" s="443"/>
      <c r="D12" s="444"/>
      <c r="E12" s="362"/>
      <c r="F12" s="362"/>
      <c r="G12" s="362"/>
      <c r="H12" s="362"/>
      <c r="I12" s="362"/>
      <c r="J12" s="362"/>
      <c r="K12" s="452"/>
      <c r="L12" s="453"/>
      <c r="M12" s="454"/>
      <c r="N12" s="363"/>
      <c r="O12" s="363"/>
      <c r="P12" s="362"/>
      <c r="Q12" s="362"/>
      <c r="R12" s="458"/>
      <c r="S12" s="459"/>
      <c r="T12" s="459"/>
      <c r="U12" s="460"/>
      <c r="V12" s="392"/>
      <c r="W12" s="390"/>
      <c r="X12" s="584" t="s">
        <v>7873</v>
      </c>
      <c r="Y12" s="586"/>
      <c r="Z12" s="463"/>
      <c r="AA12" s="464"/>
      <c r="AB12" s="464"/>
      <c r="AC12" s="464"/>
      <c r="AD12" s="465"/>
      <c r="AE12" s="364"/>
      <c r="AF12" s="365"/>
      <c r="AG12" s="365"/>
      <c r="AH12" s="365"/>
      <c r="AI12" s="366"/>
      <c r="AJ12" s="364"/>
      <c r="AK12" s="365"/>
      <c r="AL12" s="365"/>
      <c r="AM12" s="365"/>
      <c r="AN12" s="366"/>
      <c r="AO12" s="367"/>
      <c r="AP12" s="368"/>
      <c r="AQ12" s="362"/>
      <c r="AR12" s="362"/>
      <c r="AS12" s="369"/>
      <c r="AT12" s="369"/>
      <c r="AU12" s="363"/>
      <c r="AV12" s="363"/>
      <c r="AW12" s="367"/>
      <c r="AX12" s="370"/>
      <c r="AY12" s="370"/>
      <c r="AZ12" s="370"/>
      <c r="BA12" s="370"/>
      <c r="BB12" s="370"/>
      <c r="BC12" s="370"/>
      <c r="BD12" s="370"/>
      <c r="BE12" s="370"/>
      <c r="BF12" s="370"/>
      <c r="BG12" s="370"/>
      <c r="BH12" s="370"/>
      <c r="BI12" s="370"/>
      <c r="BJ12" s="368"/>
      <c r="BK12" s="371"/>
      <c r="BL12" s="371"/>
      <c r="BM12" s="371"/>
      <c r="BN12" s="371"/>
      <c r="BO12" s="372"/>
      <c r="BP12" s="373"/>
      <c r="BQ12" s="373"/>
      <c r="BR12" s="373"/>
      <c r="BS12" s="374"/>
      <c r="BT12" s="414"/>
      <c r="BU12" s="590" t="s">
        <v>8128</v>
      </c>
      <c r="BV12" s="591"/>
      <c r="BW12" s="375" t="s">
        <v>3</v>
      </c>
      <c r="BX12" s="375"/>
      <c r="BY12" s="592" t="s">
        <v>8129</v>
      </c>
      <c r="BZ12" s="592"/>
      <c r="CA12" s="376" t="s">
        <v>4</v>
      </c>
      <c r="CB12" s="377"/>
      <c r="CC12" s="412"/>
      <c r="CD12" s="411"/>
      <c r="CE12" s="579"/>
      <c r="CF12" s="580"/>
      <c r="CG12" s="579"/>
      <c r="CH12" s="580"/>
      <c r="CI12" s="391"/>
      <c r="CJ12" s="576"/>
      <c r="CK12" s="576"/>
      <c r="CL12" s="576"/>
      <c r="CM12" s="576"/>
      <c r="CN12" s="408"/>
      <c r="CO12" s="408"/>
      <c r="CP12" s="417"/>
      <c r="CQ12" s="402"/>
      <c r="CR12" s="402"/>
      <c r="CS12" s="400"/>
      <c r="CT12" s="573" t="s">
        <v>7871</v>
      </c>
      <c r="CU12" s="574"/>
      <c r="CV12" s="400"/>
      <c r="CW12" s="402"/>
      <c r="CX12" s="400"/>
      <c r="CY12" s="404" t="s">
        <v>7872</v>
      </c>
      <c r="CZ12" s="405"/>
      <c r="DA12" s="411"/>
    </row>
    <row r="13" spans="1:105" s="360" customFormat="1" ht="99" customHeight="1" x14ac:dyDescent="0.25">
      <c r="A13" s="447" t="s">
        <v>8016</v>
      </c>
      <c r="B13" s="379" t="s">
        <v>7</v>
      </c>
      <c r="C13" s="445" t="s">
        <v>3593</v>
      </c>
      <c r="D13" s="445" t="s">
        <v>3597</v>
      </c>
      <c r="E13" s="327" t="s">
        <v>0</v>
      </c>
      <c r="F13" s="327" t="s">
        <v>16</v>
      </c>
      <c r="G13" s="327" t="s">
        <v>62</v>
      </c>
      <c r="H13" s="327" t="s">
        <v>26</v>
      </c>
      <c r="I13" s="327" t="s">
        <v>8097</v>
      </c>
      <c r="J13" s="327" t="s">
        <v>27</v>
      </c>
      <c r="K13" s="378" t="s">
        <v>1</v>
      </c>
      <c r="L13" s="379" t="s">
        <v>2</v>
      </c>
      <c r="M13" s="380" t="s">
        <v>28</v>
      </c>
      <c r="N13" s="381" t="s">
        <v>8090</v>
      </c>
      <c r="O13" s="381" t="s">
        <v>7920</v>
      </c>
      <c r="P13" s="327" t="s">
        <v>8027</v>
      </c>
      <c r="Q13" s="327" t="s">
        <v>8017</v>
      </c>
      <c r="R13" s="382" t="s">
        <v>30</v>
      </c>
      <c r="S13" s="380" t="s">
        <v>31</v>
      </c>
      <c r="T13" s="380" t="s">
        <v>32</v>
      </c>
      <c r="U13" s="380" t="s">
        <v>33</v>
      </c>
      <c r="V13" s="329" t="s">
        <v>7921</v>
      </c>
      <c r="W13" s="329" t="s">
        <v>8061</v>
      </c>
      <c r="X13" s="361" t="s">
        <v>8023</v>
      </c>
      <c r="Y13" s="361" t="s">
        <v>8063</v>
      </c>
      <c r="Z13" s="361" t="s">
        <v>34</v>
      </c>
      <c r="AA13" s="330" t="s">
        <v>35</v>
      </c>
      <c r="AB13" s="330" t="s">
        <v>36</v>
      </c>
      <c r="AC13" s="330" t="s">
        <v>37</v>
      </c>
      <c r="AD13" s="330" t="s">
        <v>38</v>
      </c>
      <c r="AE13" s="383" t="s">
        <v>39</v>
      </c>
      <c r="AF13" s="383" t="s">
        <v>40</v>
      </c>
      <c r="AG13" s="383" t="s">
        <v>41</v>
      </c>
      <c r="AH13" s="383" t="s">
        <v>42</v>
      </c>
      <c r="AI13" s="383" t="s">
        <v>43</v>
      </c>
      <c r="AJ13" s="383" t="s">
        <v>39</v>
      </c>
      <c r="AK13" s="383" t="s">
        <v>40</v>
      </c>
      <c r="AL13" s="383" t="s">
        <v>41</v>
      </c>
      <c r="AM13" s="383" t="s">
        <v>42</v>
      </c>
      <c r="AN13" s="383" t="s">
        <v>43</v>
      </c>
      <c r="AO13" s="384" t="s">
        <v>45</v>
      </c>
      <c r="AP13" s="384" t="s">
        <v>46</v>
      </c>
      <c r="AQ13" s="327" t="s">
        <v>8019</v>
      </c>
      <c r="AR13" s="327" t="s">
        <v>8020</v>
      </c>
      <c r="AS13" s="328" t="s">
        <v>77</v>
      </c>
      <c r="AT13" s="328" t="s">
        <v>8021</v>
      </c>
      <c r="AU13" s="327" t="s">
        <v>8064</v>
      </c>
      <c r="AV13" s="327" t="s">
        <v>8065</v>
      </c>
      <c r="AW13" s="327" t="s">
        <v>73</v>
      </c>
      <c r="AX13" s="327" t="s">
        <v>47</v>
      </c>
      <c r="AY13" s="327" t="s">
        <v>7159</v>
      </c>
      <c r="AZ13" s="327" t="s">
        <v>48</v>
      </c>
      <c r="BA13" s="327" t="s">
        <v>8066</v>
      </c>
      <c r="BB13" s="327" t="s">
        <v>7931</v>
      </c>
      <c r="BC13" s="327" t="s">
        <v>7932</v>
      </c>
      <c r="BD13" s="327" t="s">
        <v>49</v>
      </c>
      <c r="BE13" s="327" t="s">
        <v>50</v>
      </c>
      <c r="BF13" s="327" t="s">
        <v>63</v>
      </c>
      <c r="BG13" s="327" t="s">
        <v>64</v>
      </c>
      <c r="BH13" s="327" t="s">
        <v>8024</v>
      </c>
      <c r="BI13" s="327" t="s">
        <v>8025</v>
      </c>
      <c r="BJ13" s="327" t="s">
        <v>7946</v>
      </c>
      <c r="BK13" s="330" t="s">
        <v>7923</v>
      </c>
      <c r="BL13" s="330" t="s">
        <v>7924</v>
      </c>
      <c r="BM13" s="330" t="s">
        <v>8022</v>
      </c>
      <c r="BN13" s="330" t="s">
        <v>7925</v>
      </c>
      <c r="BO13" s="331" t="s">
        <v>7993</v>
      </c>
      <c r="BP13" s="331" t="s">
        <v>7996</v>
      </c>
      <c r="BQ13" s="331" t="s">
        <v>7997</v>
      </c>
      <c r="BR13" s="331" t="s">
        <v>8026</v>
      </c>
      <c r="BS13" s="332" t="s">
        <v>79</v>
      </c>
      <c r="BT13" s="415" t="s">
        <v>9</v>
      </c>
      <c r="BU13" s="385" t="s">
        <v>8067</v>
      </c>
      <c r="BV13" s="385" t="s">
        <v>8068</v>
      </c>
      <c r="BW13" s="386" t="s">
        <v>10</v>
      </c>
      <c r="BX13" s="386" t="s">
        <v>5</v>
      </c>
      <c r="BY13" s="386" t="s">
        <v>10</v>
      </c>
      <c r="BZ13" s="386" t="s">
        <v>6</v>
      </c>
      <c r="CA13" s="386" t="s">
        <v>10</v>
      </c>
      <c r="CB13" s="386" t="s">
        <v>6</v>
      </c>
      <c r="CC13" s="413" t="s">
        <v>80</v>
      </c>
      <c r="CD13" s="393" t="s">
        <v>7129</v>
      </c>
      <c r="CE13" s="387" t="s">
        <v>51</v>
      </c>
      <c r="CF13" s="387" t="s">
        <v>52</v>
      </c>
      <c r="CG13" s="387" t="s">
        <v>51</v>
      </c>
      <c r="CH13" s="387" t="s">
        <v>52</v>
      </c>
      <c r="CI13" s="333" t="s">
        <v>65</v>
      </c>
      <c r="CJ13" s="388" t="s">
        <v>55</v>
      </c>
      <c r="CK13" s="388" t="s">
        <v>56</v>
      </c>
      <c r="CL13" s="388" t="s">
        <v>57</v>
      </c>
      <c r="CM13" s="388" t="s">
        <v>82</v>
      </c>
      <c r="CN13" s="409" t="s">
        <v>68</v>
      </c>
      <c r="CO13" s="409" t="s">
        <v>66</v>
      </c>
      <c r="CP13" s="503" t="s">
        <v>17</v>
      </c>
      <c r="CQ13" s="403" t="s">
        <v>7870</v>
      </c>
      <c r="CR13" s="403" t="s">
        <v>7864</v>
      </c>
      <c r="CS13" s="401" t="s">
        <v>7929</v>
      </c>
      <c r="CT13" s="389" t="s">
        <v>7857</v>
      </c>
      <c r="CU13" s="389" t="s">
        <v>7858</v>
      </c>
      <c r="CV13" s="401" t="s">
        <v>7856</v>
      </c>
      <c r="CW13" s="403" t="s">
        <v>7864</v>
      </c>
      <c r="CX13" s="401" t="s">
        <v>7930</v>
      </c>
      <c r="CY13" s="389" t="s">
        <v>7857</v>
      </c>
      <c r="CZ13" s="389" t="s">
        <v>7858</v>
      </c>
      <c r="DA13" s="393" t="s">
        <v>7928</v>
      </c>
    </row>
    <row r="14" spans="1:105" s="38" customFormat="1" ht="22.5" customHeight="1" x14ac:dyDescent="0.2">
      <c r="A14" s="153" t="s">
        <v>3594</v>
      </c>
      <c r="B14" s="114">
        <v>139</v>
      </c>
      <c r="C14" s="114">
        <v>140</v>
      </c>
      <c r="D14" s="120">
        <v>141</v>
      </c>
      <c r="E14" s="120">
        <v>142</v>
      </c>
      <c r="F14" s="120">
        <v>143</v>
      </c>
      <c r="G14" s="120">
        <v>144</v>
      </c>
      <c r="H14" s="120">
        <v>145</v>
      </c>
      <c r="I14" s="118" t="s">
        <v>3594</v>
      </c>
      <c r="J14" s="114">
        <v>146</v>
      </c>
      <c r="K14" s="114">
        <v>147</v>
      </c>
      <c r="L14" s="120">
        <v>148</v>
      </c>
      <c r="M14" s="120">
        <v>149</v>
      </c>
      <c r="N14" s="120">
        <v>150</v>
      </c>
      <c r="O14" s="120">
        <v>151</v>
      </c>
      <c r="P14" s="120">
        <v>152</v>
      </c>
      <c r="Q14" s="120">
        <v>153</v>
      </c>
      <c r="R14" s="120">
        <v>154</v>
      </c>
      <c r="S14" s="120">
        <v>155</v>
      </c>
      <c r="T14" s="120">
        <v>156</v>
      </c>
      <c r="U14" s="120">
        <v>157</v>
      </c>
      <c r="V14" s="120">
        <v>158</v>
      </c>
      <c r="W14" s="120">
        <v>159</v>
      </c>
      <c r="X14" s="120">
        <v>160</v>
      </c>
      <c r="Y14" s="120">
        <v>161</v>
      </c>
      <c r="Z14" s="120">
        <v>162</v>
      </c>
      <c r="AA14" s="120">
        <v>163</v>
      </c>
      <c r="AB14" s="120">
        <v>164</v>
      </c>
      <c r="AC14" s="120">
        <v>165</v>
      </c>
      <c r="AD14" s="120">
        <v>166</v>
      </c>
      <c r="AE14" s="120">
        <v>167</v>
      </c>
      <c r="AF14" s="120">
        <v>168</v>
      </c>
      <c r="AG14" s="120">
        <v>169</v>
      </c>
      <c r="AH14" s="120">
        <v>170</v>
      </c>
      <c r="AI14" s="120">
        <v>171</v>
      </c>
      <c r="AJ14" s="120">
        <v>172</v>
      </c>
      <c r="AK14" s="120">
        <v>173</v>
      </c>
      <c r="AL14" s="120">
        <v>174</v>
      </c>
      <c r="AM14" s="120">
        <v>175</v>
      </c>
      <c r="AN14" s="120">
        <v>176</v>
      </c>
      <c r="AO14" s="120">
        <v>177</v>
      </c>
      <c r="AP14" s="120">
        <v>178</v>
      </c>
      <c r="AQ14" s="120">
        <v>179</v>
      </c>
      <c r="AR14" s="120">
        <v>180</v>
      </c>
      <c r="AS14" s="120">
        <v>181</v>
      </c>
      <c r="AT14" s="120">
        <v>182</v>
      </c>
      <c r="AU14" s="120">
        <v>183</v>
      </c>
      <c r="AV14" s="120">
        <v>184</v>
      </c>
      <c r="AW14" s="120">
        <v>185</v>
      </c>
      <c r="AX14" s="120">
        <v>186</v>
      </c>
      <c r="AY14" s="120">
        <v>187</v>
      </c>
      <c r="AZ14" s="120">
        <v>188</v>
      </c>
      <c r="BA14" s="120">
        <v>189</v>
      </c>
      <c r="BB14" s="120">
        <v>190</v>
      </c>
      <c r="BC14" s="120">
        <v>191</v>
      </c>
      <c r="BD14" s="120">
        <v>192</v>
      </c>
      <c r="BE14" s="120">
        <v>193</v>
      </c>
      <c r="BF14" s="120">
        <v>194</v>
      </c>
      <c r="BG14" s="120">
        <v>195</v>
      </c>
      <c r="BH14" s="120">
        <v>196</v>
      </c>
      <c r="BI14" s="120">
        <v>197</v>
      </c>
      <c r="BJ14" s="120">
        <v>198</v>
      </c>
      <c r="BK14" s="120">
        <v>199</v>
      </c>
      <c r="BL14" s="120">
        <v>200</v>
      </c>
      <c r="BM14" s="120">
        <v>201</v>
      </c>
      <c r="BN14" s="120">
        <v>202</v>
      </c>
      <c r="BO14" s="120">
        <v>203</v>
      </c>
      <c r="BP14" s="120">
        <v>204</v>
      </c>
      <c r="BQ14" s="120">
        <v>205</v>
      </c>
      <c r="BR14" s="120">
        <v>206</v>
      </c>
      <c r="BS14" s="120">
        <v>207</v>
      </c>
      <c r="BT14" s="120">
        <v>208</v>
      </c>
      <c r="BU14" s="120">
        <v>209</v>
      </c>
      <c r="BV14" s="120">
        <v>210</v>
      </c>
      <c r="BW14" s="120">
        <v>211</v>
      </c>
      <c r="BX14" s="120">
        <v>212</v>
      </c>
      <c r="BY14" s="120">
        <v>213</v>
      </c>
      <c r="BZ14" s="120">
        <v>214</v>
      </c>
      <c r="CA14" s="120">
        <v>215</v>
      </c>
      <c r="CB14" s="120">
        <v>216</v>
      </c>
      <c r="CC14" s="120">
        <v>217</v>
      </c>
      <c r="CD14" s="118" t="s">
        <v>3594</v>
      </c>
      <c r="CE14" s="114">
        <v>218</v>
      </c>
      <c r="CF14" s="114">
        <v>219</v>
      </c>
      <c r="CG14" s="120">
        <v>220</v>
      </c>
      <c r="CH14" s="120">
        <v>221</v>
      </c>
      <c r="CI14" s="120">
        <v>222</v>
      </c>
      <c r="CJ14" s="120">
        <v>223</v>
      </c>
      <c r="CK14" s="120">
        <v>224</v>
      </c>
      <c r="CL14" s="120">
        <v>225</v>
      </c>
      <c r="CM14" s="120">
        <v>226</v>
      </c>
      <c r="CN14" s="120">
        <v>227</v>
      </c>
      <c r="CO14" s="120">
        <v>228</v>
      </c>
      <c r="CP14" s="120">
        <v>229</v>
      </c>
      <c r="CQ14" s="120">
        <v>230</v>
      </c>
      <c r="CR14" s="120">
        <v>231</v>
      </c>
      <c r="CS14" s="120"/>
      <c r="CT14" s="120">
        <v>233</v>
      </c>
      <c r="CU14" s="120">
        <v>234</v>
      </c>
      <c r="CV14" s="120">
        <v>235</v>
      </c>
      <c r="CW14" s="120">
        <v>236</v>
      </c>
      <c r="CX14" s="120">
        <v>237</v>
      </c>
      <c r="CY14" s="120">
        <v>238</v>
      </c>
      <c r="CZ14" s="120">
        <v>239</v>
      </c>
      <c r="DA14" s="120">
        <v>240</v>
      </c>
    </row>
    <row r="15" spans="1:105" s="43" customFormat="1" ht="35.1" hidden="1" customHeight="1" x14ac:dyDescent="0.25">
      <c r="A15" s="154" t="str">
        <f>IF(B15&lt;&gt;"",IF(COUNTIF('Aglomeracje 2022 r.'!$C$13:$C$207,B15)&gt;0, COUNTIF($B$15:$B$115,B15)&amp;"/"&amp;VLOOKUP(B15,'Aglomeracje 2022 r.'!$C$13:$G$207,5,0),"Brak ID aglomeracji w Aglomeracje 2022 r."),"")</f>
        <v/>
      </c>
      <c r="B15" s="66"/>
      <c r="C15" s="81" t="str">
        <f>IF(B15&lt;&gt;"",IF(COUNTIF(' Dane pomocnicze (ze spr. 21)'!$C$5:$C$1540,B15)&gt;0,VLOOKUP(B15,' Dane pomocnicze (ze spr. 21)'!$C$5:$V$1540,2,0),"Brak takiego ID aglomeracji w spr. z 2021 r."),"")</f>
        <v/>
      </c>
      <c r="D15" s="82" t="str">
        <f>IF(COUNTIF(' Dane pomocnicze (ze spr. 21)'!$C$5:$C$1540,B15)&gt;0,VLOOKUP(B15,' Dane pomocnicze (ze spr. 21)'!$C$5:$V$1540,20,0),"")</f>
        <v/>
      </c>
      <c r="E15" s="11"/>
      <c r="F15" s="18"/>
      <c r="G15" s="15"/>
      <c r="H15" s="18"/>
      <c r="I15" s="18"/>
      <c r="J15" s="13"/>
      <c r="K15" s="19"/>
      <c r="L15" s="19"/>
      <c r="M15" s="19"/>
      <c r="N15" s="19"/>
      <c r="O15" s="19"/>
      <c r="P15" s="17"/>
      <c r="Q15" s="17"/>
      <c r="R15" s="18"/>
      <c r="S15" s="18"/>
      <c r="T15" s="18"/>
      <c r="U15" s="18"/>
      <c r="V15" s="13"/>
      <c r="W15" s="13"/>
      <c r="X15" s="13"/>
      <c r="Y15" s="13"/>
      <c r="Z15" s="13"/>
      <c r="AA15" s="13"/>
      <c r="AB15" s="13"/>
      <c r="AC15" s="13"/>
      <c r="AD15" s="13"/>
      <c r="AE15" s="17"/>
      <c r="AF15" s="17"/>
      <c r="AG15" s="17"/>
      <c r="AH15" s="17"/>
      <c r="AI15" s="17"/>
      <c r="AJ15" s="17"/>
      <c r="AK15" s="17"/>
      <c r="AL15" s="17"/>
      <c r="AM15" s="17"/>
      <c r="AN15" s="17"/>
      <c r="AO15" s="17"/>
      <c r="AP15" s="17"/>
      <c r="AQ15" s="17"/>
      <c r="AR15" s="17"/>
      <c r="AS15" s="13"/>
      <c r="AT15" s="13"/>
      <c r="AU15" s="17"/>
      <c r="AV15" s="18"/>
      <c r="AW15" s="17"/>
      <c r="AX15" s="17"/>
      <c r="AY15" s="17"/>
      <c r="AZ15" s="17"/>
      <c r="BA15" s="17"/>
      <c r="BB15" s="17"/>
      <c r="BC15" s="17"/>
      <c r="BD15" s="17"/>
      <c r="BE15" s="17"/>
      <c r="BF15" s="17"/>
      <c r="BG15" s="17"/>
      <c r="BH15" s="17"/>
      <c r="BI15" s="17"/>
      <c r="BJ15" s="17"/>
      <c r="BK15" s="19"/>
      <c r="BL15" s="19"/>
      <c r="BM15" s="19"/>
      <c r="BN15" s="39"/>
      <c r="BO15" s="19"/>
      <c r="BP15" s="19"/>
      <c r="BQ15" s="19"/>
      <c r="BR15" s="19"/>
      <c r="BS15" s="83">
        <f>BO15+BP15+BQ15+BR15</f>
        <v>0</v>
      </c>
      <c r="BT15" s="19"/>
      <c r="BU15" s="19"/>
      <c r="BV15" s="19"/>
      <c r="BW15" s="19"/>
      <c r="BX15" s="18"/>
      <c r="BY15" s="19"/>
      <c r="BZ15" s="18"/>
      <c r="CA15" s="19"/>
      <c r="CB15" s="17"/>
      <c r="CC15" s="83">
        <f>BT15+BU15+BV15+BW15+BY15+CA15</f>
        <v>0</v>
      </c>
      <c r="CD15" s="70">
        <f>ABS(BS15-CC15)</f>
        <v>0</v>
      </c>
      <c r="CE15" s="40"/>
      <c r="CF15" s="40"/>
      <c r="CG15" s="40"/>
      <c r="CH15" s="40"/>
      <c r="CI15" s="41"/>
      <c r="CJ15" s="13"/>
      <c r="CK15" s="13"/>
      <c r="CL15" s="13"/>
      <c r="CM15" s="41"/>
      <c r="CN15" s="42"/>
      <c r="CO15" s="18"/>
      <c r="CP15" s="18"/>
      <c r="CQ15" s="111"/>
      <c r="CR15" s="19"/>
      <c r="CS15" s="112"/>
      <c r="CT15" s="113"/>
      <c r="CU15" s="113"/>
      <c r="CV15" s="111"/>
      <c r="CW15" s="19"/>
      <c r="CX15" s="112"/>
      <c r="CY15" s="113"/>
      <c r="CZ15" s="113"/>
      <c r="DA15" s="93">
        <f>CS15+CX15</f>
        <v>0</v>
      </c>
    </row>
    <row r="16" spans="1:105" s="43" customFormat="1" ht="35.1" hidden="1" customHeight="1" x14ac:dyDescent="0.25">
      <c r="A16" s="154" t="str">
        <f>IF(B16&lt;&gt;"",IF(COUNTIF('Aglomeracje 2022 r.'!$C$13:$C$207,B16)&gt;0, COUNTIF($B$15:$B$115,B16)&amp;"/"&amp;VLOOKUP(B16,'Aglomeracje 2022 r.'!$C$13:$G$207,5,0),"Brak ID aglomeracji w Aglomeracje 2022 r."),"")</f>
        <v/>
      </c>
      <c r="B16" s="66"/>
      <c r="C16" s="81" t="str">
        <f>IF(B16&lt;&gt;"",IF(COUNTIF(' Dane pomocnicze (ze spr. 21)'!$C$5:$C$1540,B16)&gt;0,VLOOKUP(B16,' Dane pomocnicze (ze spr. 21)'!$C$5:$V$1540,2,0),"Brak takiego ID aglomeracji w spr. z 2021 r."),"")</f>
        <v/>
      </c>
      <c r="D16" s="82" t="str">
        <f>IF(COUNTIF(' Dane pomocnicze (ze spr. 21)'!$C$5:$C$1540,B16)&gt;0,VLOOKUP(B16,' Dane pomocnicze (ze spr. 21)'!$C$5:$V$1540,20,0),"")</f>
        <v/>
      </c>
      <c r="E16" s="11"/>
      <c r="F16" s="18"/>
      <c r="G16" s="15"/>
      <c r="H16" s="18"/>
      <c r="I16" s="18"/>
      <c r="J16" s="13"/>
      <c r="K16" s="19"/>
      <c r="L16" s="19"/>
      <c r="M16" s="19"/>
      <c r="N16" s="19"/>
      <c r="O16" s="19"/>
      <c r="P16" s="17"/>
      <c r="Q16" s="17"/>
      <c r="R16" s="18"/>
      <c r="S16" s="18"/>
      <c r="T16" s="18"/>
      <c r="U16" s="18"/>
      <c r="V16" s="13"/>
      <c r="W16" s="13"/>
      <c r="X16" s="13"/>
      <c r="Y16" s="13"/>
      <c r="Z16" s="13"/>
      <c r="AA16" s="13"/>
      <c r="AB16" s="13"/>
      <c r="AC16" s="13"/>
      <c r="AD16" s="13"/>
      <c r="AE16" s="17"/>
      <c r="AF16" s="17"/>
      <c r="AG16" s="17"/>
      <c r="AH16" s="17"/>
      <c r="AI16" s="17"/>
      <c r="AJ16" s="17"/>
      <c r="AK16" s="17"/>
      <c r="AL16" s="17"/>
      <c r="AM16" s="17"/>
      <c r="AN16" s="17"/>
      <c r="AO16" s="17"/>
      <c r="AP16" s="17"/>
      <c r="AQ16" s="17"/>
      <c r="AR16" s="17"/>
      <c r="AS16" s="13"/>
      <c r="AT16" s="13"/>
      <c r="AU16" s="17"/>
      <c r="AV16" s="18"/>
      <c r="AW16" s="17"/>
      <c r="AX16" s="17"/>
      <c r="AY16" s="17"/>
      <c r="AZ16" s="17"/>
      <c r="BA16" s="17"/>
      <c r="BB16" s="17"/>
      <c r="BC16" s="17"/>
      <c r="BD16" s="17"/>
      <c r="BE16" s="17"/>
      <c r="BF16" s="17"/>
      <c r="BG16" s="17"/>
      <c r="BH16" s="17"/>
      <c r="BI16" s="17"/>
      <c r="BJ16" s="17"/>
      <c r="BK16" s="19"/>
      <c r="BL16" s="19"/>
      <c r="BM16" s="19"/>
      <c r="BN16" s="39"/>
      <c r="BO16" s="19"/>
      <c r="BP16" s="19"/>
      <c r="BQ16" s="19"/>
      <c r="BR16" s="19"/>
      <c r="BS16" s="83">
        <f>BO16+BP16+BQ16+BR16</f>
        <v>0</v>
      </c>
      <c r="BT16" s="19"/>
      <c r="BU16" s="19"/>
      <c r="BV16" s="19"/>
      <c r="BW16" s="19"/>
      <c r="BX16" s="18"/>
      <c r="BY16" s="19"/>
      <c r="BZ16" s="18"/>
      <c r="CA16" s="19"/>
      <c r="CB16" s="17"/>
      <c r="CC16" s="83">
        <f>BT16+BU16+BV16+BW16+BY16+CA16</f>
        <v>0</v>
      </c>
      <c r="CD16" s="70">
        <f>ABS(BS16-CC16)</f>
        <v>0</v>
      </c>
      <c r="CE16" s="40"/>
      <c r="CF16" s="40"/>
      <c r="CG16" s="40"/>
      <c r="CH16" s="40"/>
      <c r="CI16" s="41"/>
      <c r="CJ16" s="13"/>
      <c r="CK16" s="13"/>
      <c r="CL16" s="13"/>
      <c r="CM16" s="41"/>
      <c r="CN16" s="42"/>
      <c r="CO16" s="18"/>
      <c r="CP16" s="18"/>
      <c r="CQ16" s="111"/>
      <c r="CR16" s="19"/>
      <c r="CS16" s="112"/>
      <c r="CT16" s="113"/>
      <c r="CU16" s="113"/>
      <c r="CV16" s="111"/>
      <c r="CW16" s="19"/>
      <c r="CX16" s="112"/>
      <c r="CY16" s="113"/>
      <c r="CZ16" s="113"/>
      <c r="DA16" s="93">
        <f>CS16+CX16</f>
        <v>0</v>
      </c>
    </row>
    <row r="17" spans="1:105" s="43" customFormat="1" ht="39.75" hidden="1" customHeight="1" x14ac:dyDescent="0.25">
      <c r="A17" s="154" t="str">
        <f>IF(B17&lt;&gt;"",IF(COUNTIF('Aglomeracje 2022 r.'!$C$13:$C$207,B17)&gt;0, COUNTIF($B$15:$B$115,B17)&amp;"/"&amp;VLOOKUP(B17,'Aglomeracje 2022 r.'!$C$13:$G$207,5,0),"Brak ID aglomeracji w Aglomeracje 2022 r."),"")</f>
        <v/>
      </c>
      <c r="B17" s="66"/>
      <c r="C17" s="81" t="str">
        <f>IF(B17&lt;&gt;"",IF(COUNTIF(' Dane pomocnicze (ze spr. 21)'!$C$5:$C$1540,B17)&gt;0,VLOOKUP(B17,' Dane pomocnicze (ze spr. 21)'!$C$5:$V$1540,2,0),"Brak takiego ID aglomeracji w spr. z 2021 r."),"")</f>
        <v/>
      </c>
      <c r="D17" s="81" t="str">
        <f>IF(COUNTIF(' Dane pomocnicze (ze spr. 21)'!$C$5:$C$1540,B17)&gt;0,VLOOKUP(B17,' Dane pomocnicze (ze spr. 21)'!$C$5:$V$1540,20,0),"")</f>
        <v/>
      </c>
      <c r="E17" s="156"/>
      <c r="F17" s="13"/>
      <c r="G17" s="15"/>
      <c r="H17" s="13"/>
      <c r="I17" s="13"/>
      <c r="J17" s="13"/>
      <c r="K17" s="19"/>
      <c r="L17" s="19"/>
      <c r="M17" s="19"/>
      <c r="N17" s="19"/>
      <c r="O17" s="19"/>
      <c r="P17" s="17"/>
      <c r="Q17" s="17"/>
      <c r="R17" s="13"/>
      <c r="S17" s="13"/>
      <c r="T17" s="13"/>
      <c r="U17" s="13"/>
      <c r="V17" s="13"/>
      <c r="W17" s="13"/>
      <c r="X17" s="13"/>
      <c r="Y17" s="13"/>
      <c r="Z17" s="13"/>
      <c r="AA17" s="13"/>
      <c r="AB17" s="13"/>
      <c r="AC17" s="13"/>
      <c r="AD17" s="13"/>
      <c r="AE17" s="17"/>
      <c r="AF17" s="17"/>
      <c r="AG17" s="17"/>
      <c r="AH17" s="17"/>
      <c r="AI17" s="17"/>
      <c r="AJ17" s="17"/>
      <c r="AK17" s="17"/>
      <c r="AL17" s="17"/>
      <c r="AM17" s="17"/>
      <c r="AN17" s="17"/>
      <c r="AO17" s="17"/>
      <c r="AP17" s="17"/>
      <c r="AQ17" s="17"/>
      <c r="AR17" s="17"/>
      <c r="AS17" s="13"/>
      <c r="AT17" s="13"/>
      <c r="AU17" s="17"/>
      <c r="AV17" s="13"/>
      <c r="AW17" s="17"/>
      <c r="AX17" s="17"/>
      <c r="AY17" s="17"/>
      <c r="AZ17" s="17"/>
      <c r="BA17" s="17"/>
      <c r="BB17" s="17"/>
      <c r="BC17" s="17"/>
      <c r="BD17" s="17"/>
      <c r="BE17" s="17"/>
      <c r="BF17" s="17"/>
      <c r="BG17" s="17"/>
      <c r="BH17" s="17"/>
      <c r="BI17" s="17"/>
      <c r="BJ17" s="17"/>
      <c r="BK17" s="19"/>
      <c r="BL17" s="19"/>
      <c r="BM17" s="19"/>
      <c r="BN17" s="39"/>
      <c r="BO17" s="19"/>
      <c r="BP17" s="19"/>
      <c r="BQ17" s="19"/>
      <c r="BR17" s="19"/>
      <c r="BS17" s="83">
        <f>BO17+BP17+BQ17+BR17</f>
        <v>0</v>
      </c>
      <c r="BT17" s="19"/>
      <c r="BU17" s="19"/>
      <c r="BV17" s="19"/>
      <c r="BW17" s="19"/>
      <c r="BX17" s="13"/>
      <c r="BY17" s="19"/>
      <c r="BZ17" s="13"/>
      <c r="CA17" s="19"/>
      <c r="CB17" s="17"/>
      <c r="CC17" s="83">
        <f>BT17+BU17+BV17+BW17+BY17+CA17</f>
        <v>0</v>
      </c>
      <c r="CD17" s="70">
        <f>ABS(BS17-CC17)</f>
        <v>0</v>
      </c>
      <c r="CE17" s="40"/>
      <c r="CF17" s="40"/>
      <c r="CG17" s="40"/>
      <c r="CH17" s="40"/>
      <c r="CI17" s="41"/>
      <c r="CJ17" s="13"/>
      <c r="CK17" s="13"/>
      <c r="CL17" s="13"/>
      <c r="CM17" s="41"/>
      <c r="CN17" s="173"/>
      <c r="CO17" s="13"/>
      <c r="CP17" s="13"/>
      <c r="CQ17" s="111"/>
      <c r="CR17" s="19"/>
      <c r="CS17" s="112"/>
      <c r="CT17" s="113"/>
      <c r="CU17" s="113"/>
      <c r="CV17" s="111"/>
      <c r="CW17" s="19"/>
      <c r="CX17" s="112"/>
      <c r="CY17" s="113"/>
      <c r="CZ17" s="113"/>
      <c r="DA17" s="93">
        <f>CS17+CX17</f>
        <v>0</v>
      </c>
    </row>
    <row r="18" spans="1:105" s="43" customFormat="1" ht="35.1" customHeight="1" x14ac:dyDescent="0.25">
      <c r="A18" s="154" t="str">
        <f>IF(B18&lt;&gt;"",IF(COUNTIF('Aglomeracje 2022 r.'!$C$13:$C$207,B18)&gt;0, COUNTIF($B$15:$B$115,B18)&amp;"/"&amp;VLOOKUP(B18,'Aglomeracje 2022 r.'!$C$13:$G$207,5,0),"Brak ID aglomeracji w Aglomeracje 2022 r."),"")</f>
        <v/>
      </c>
      <c r="B18" s="66"/>
      <c r="C18" s="81" t="str">
        <f>IF(B18&lt;&gt;"",IF(COUNTIF(' Dane pomocnicze (ze spr. 21)'!$C$5:$C$1541,B18)&gt;0,VLOOKUP(B18,' Dane pomocnicze (ze spr. 21)'!$C$5:$V$1541,2,0),"Brak takiego ID aglomeracji w spr. z 2021 r."),"")</f>
        <v/>
      </c>
      <c r="D18" s="81" t="str">
        <f>IF(COUNTIF(' Dane pomocnicze (ze spr. 21)'!$C$5:$C$1541,B18)&gt;0,VLOOKUP(B18,' Dane pomocnicze (ze spr. 21)'!$C$5:$V$1541,20,0),"")</f>
        <v/>
      </c>
      <c r="E18" s="156"/>
      <c r="F18" s="13"/>
      <c r="G18" s="15"/>
      <c r="H18" s="13"/>
      <c r="I18" s="13"/>
      <c r="J18" s="13"/>
      <c r="K18" s="19"/>
      <c r="L18" s="19"/>
      <c r="M18" s="19"/>
      <c r="N18" s="19"/>
      <c r="O18" s="19"/>
      <c r="P18" s="17"/>
      <c r="Q18" s="17"/>
      <c r="R18" s="13"/>
      <c r="S18" s="13"/>
      <c r="T18" s="13"/>
      <c r="U18" s="13"/>
      <c r="V18" s="13"/>
      <c r="W18" s="13"/>
      <c r="X18" s="13"/>
      <c r="Y18" s="13"/>
      <c r="Z18" s="13"/>
      <c r="AA18" s="13"/>
      <c r="AB18" s="13"/>
      <c r="AC18" s="13"/>
      <c r="AD18" s="13"/>
      <c r="AE18" s="17"/>
      <c r="AF18" s="17"/>
      <c r="AG18" s="17"/>
      <c r="AH18" s="17">
        <v>34.4</v>
      </c>
      <c r="AI18" s="17"/>
      <c r="AJ18" s="17"/>
      <c r="AK18" s="17"/>
      <c r="AL18" s="17"/>
      <c r="AM18" s="17"/>
      <c r="AN18" s="17">
        <v>45.5</v>
      </c>
      <c r="AO18" s="17"/>
      <c r="AP18" s="17"/>
      <c r="AQ18" s="17"/>
      <c r="AR18" s="17"/>
      <c r="AS18" s="13"/>
      <c r="AT18" s="13"/>
      <c r="AU18" s="17"/>
      <c r="AV18" s="13"/>
      <c r="AW18" s="17"/>
      <c r="AX18" s="17"/>
      <c r="AY18" s="17"/>
      <c r="AZ18" s="17"/>
      <c r="BA18" s="17"/>
      <c r="BB18" s="17"/>
      <c r="BC18" s="17"/>
      <c r="BD18" s="17"/>
      <c r="BE18" s="17"/>
      <c r="BF18" s="17"/>
      <c r="BG18" s="17"/>
      <c r="BH18" s="17"/>
      <c r="BI18" s="17"/>
      <c r="BJ18" s="17"/>
      <c r="BK18" s="19"/>
      <c r="BL18" s="19"/>
      <c r="BM18" s="19"/>
      <c r="BN18" s="39"/>
      <c r="BO18" s="19"/>
      <c r="BP18" s="19"/>
      <c r="BQ18" s="19"/>
      <c r="BR18" s="19"/>
      <c r="BS18" s="83">
        <f>BO18+BP18+BQ18+BR18</f>
        <v>0</v>
      </c>
      <c r="BT18" s="19"/>
      <c r="BU18" s="19"/>
      <c r="BV18" s="19"/>
      <c r="BW18" s="19"/>
      <c r="BX18" s="13"/>
      <c r="BY18" s="19"/>
      <c r="BZ18" s="13"/>
      <c r="CA18" s="19"/>
      <c r="CB18" s="17"/>
      <c r="CC18" s="83">
        <f>BT18+BU18+BV18+BW18+BY18+CA18</f>
        <v>0</v>
      </c>
      <c r="CD18" s="70">
        <f>ABS(BS18-CC18)</f>
        <v>0</v>
      </c>
      <c r="CE18" s="17"/>
      <c r="CF18" s="40"/>
      <c r="CG18" s="40"/>
      <c r="CH18" s="40"/>
      <c r="CI18" s="41"/>
      <c r="CJ18" s="13"/>
      <c r="CK18" s="13"/>
      <c r="CL18" s="13"/>
      <c r="CM18" s="41"/>
      <c r="CN18" s="173"/>
      <c r="CO18" s="13"/>
      <c r="CP18" s="13"/>
      <c r="CQ18" s="111"/>
      <c r="CR18" s="19"/>
      <c r="CS18" s="112"/>
      <c r="CT18" s="113"/>
      <c r="CU18" s="113"/>
      <c r="CV18" s="111"/>
      <c r="CW18" s="19"/>
      <c r="CX18" s="112"/>
      <c r="CY18" s="113"/>
      <c r="CZ18" s="113"/>
      <c r="DA18" s="93">
        <f>CS18+CX18</f>
        <v>0</v>
      </c>
    </row>
    <row r="19" spans="1:105" s="43" customFormat="1" ht="35.1" customHeight="1" x14ac:dyDescent="0.25">
      <c r="A19" s="154" t="str">
        <f>IF(B19&lt;&gt;"",IF(COUNTIF('Aglomeracje 2022 r.'!$C$13:$C$207,B19)&gt;0, COUNTIF($B$15:$B$115,B19)&amp;"/"&amp;VLOOKUP(B19,'Aglomeracje 2022 r.'!$C$13:$G$207,5,0),"Brak ID aglomeracji w Aglomeracje 2022 r."),"")</f>
        <v/>
      </c>
      <c r="B19" s="165"/>
      <c r="C19" s="81" t="str">
        <f>IF(B19&lt;&gt;"",IF(COUNTIF(' Dane pomocnicze (ze spr. 21)'!$C$5:$C$1541,B19)&gt;0,VLOOKUP(B19,' Dane pomocnicze (ze spr. 21)'!$C$5:$V$1541,2,0),"Brak takiego ID aglomeracji w spr. z 2021 r."),"")</f>
        <v/>
      </c>
      <c r="D19" s="81" t="str">
        <f>IF(COUNTIF(' Dane pomocnicze (ze spr. 21)'!$C$5:$C$1541,B19)&gt;0,VLOOKUP(B19,' Dane pomocnicze (ze spr. 21)'!$C$5:$V$1541,20,0),"")</f>
        <v/>
      </c>
      <c r="E19" s="156"/>
      <c r="F19" s="13"/>
      <c r="G19" s="15"/>
      <c r="H19" s="13"/>
      <c r="I19" s="13"/>
      <c r="J19" s="13"/>
      <c r="K19" s="19"/>
      <c r="L19" s="19"/>
      <c r="M19" s="19"/>
      <c r="N19" s="19"/>
      <c r="O19" s="19"/>
      <c r="P19" s="17"/>
      <c r="Q19" s="17"/>
      <c r="R19" s="13"/>
      <c r="S19" s="13"/>
      <c r="T19" s="13"/>
      <c r="U19" s="13"/>
      <c r="V19" s="13"/>
      <c r="W19" s="13"/>
      <c r="X19" s="13"/>
      <c r="Y19" s="13"/>
      <c r="Z19" s="13"/>
      <c r="AA19" s="13"/>
      <c r="AB19" s="13"/>
      <c r="AC19" s="13"/>
      <c r="AD19" s="13"/>
      <c r="AE19" s="17"/>
      <c r="AF19" s="17"/>
      <c r="AG19" s="17"/>
      <c r="AH19" s="17"/>
      <c r="AI19" s="17"/>
      <c r="AJ19" s="17"/>
      <c r="AK19" s="17"/>
      <c r="AL19" s="17"/>
      <c r="AM19" s="17"/>
      <c r="AN19" s="17">
        <v>54.1</v>
      </c>
      <c r="AO19" s="17"/>
      <c r="AP19" s="17"/>
      <c r="AQ19" s="17"/>
      <c r="AR19" s="17"/>
      <c r="AS19" s="13"/>
      <c r="AT19" s="13"/>
      <c r="AU19" s="17"/>
      <c r="AV19" s="13"/>
      <c r="AW19" s="17"/>
      <c r="AX19" s="17"/>
      <c r="AY19" s="17"/>
      <c r="AZ19" s="17"/>
      <c r="BA19" s="17"/>
      <c r="BB19" s="17"/>
      <c r="BC19" s="17"/>
      <c r="BD19" s="17"/>
      <c r="BE19" s="17"/>
      <c r="BF19" s="17"/>
      <c r="BG19" s="17"/>
      <c r="BH19" s="17"/>
      <c r="BI19" s="17"/>
      <c r="BJ19" s="17"/>
      <c r="BK19" s="19"/>
      <c r="BL19" s="19"/>
      <c r="BM19" s="19"/>
      <c r="BN19" s="39"/>
      <c r="BO19" s="19"/>
      <c r="BP19" s="19"/>
      <c r="BQ19" s="19"/>
      <c r="BR19" s="19"/>
      <c r="BS19" s="83">
        <f t="shared" ref="BS19:BS30" si="6">BO19+BP19+BQ19+BR19</f>
        <v>0</v>
      </c>
      <c r="BT19" s="19"/>
      <c r="BU19" s="19"/>
      <c r="BV19" s="19"/>
      <c r="BW19" s="19"/>
      <c r="BX19" s="13"/>
      <c r="BY19" s="19"/>
      <c r="BZ19" s="13"/>
      <c r="CA19" s="19"/>
      <c r="CB19" s="17"/>
      <c r="CC19" s="83">
        <f t="shared" ref="CC19:CC30" si="7">BT19+BU19+BV19+BW19+BY19+CA19</f>
        <v>0</v>
      </c>
      <c r="CD19" s="70">
        <f t="shared" ref="CD19:CD30" si="8">ABS(BS19-CC19)</f>
        <v>0</v>
      </c>
      <c r="CE19" s="40"/>
      <c r="CF19" s="40"/>
      <c r="CG19" s="40"/>
      <c r="CH19" s="40"/>
      <c r="CI19" s="41"/>
      <c r="CJ19" s="13"/>
      <c r="CK19" s="13"/>
      <c r="CL19" s="13"/>
      <c r="CM19" s="41"/>
      <c r="CN19" s="173"/>
      <c r="CO19" s="13"/>
      <c r="CP19" s="13"/>
      <c r="CQ19" s="111"/>
      <c r="CR19" s="19"/>
      <c r="CS19" s="112"/>
      <c r="CT19" s="113"/>
      <c r="CU19" s="113"/>
      <c r="CV19" s="111"/>
      <c r="CW19" s="19"/>
      <c r="CX19" s="112"/>
      <c r="CY19" s="113"/>
      <c r="CZ19" s="113"/>
      <c r="DA19" s="93">
        <f t="shared" ref="DA19:DA30" si="9">CS19+CX19</f>
        <v>0</v>
      </c>
    </row>
    <row r="20" spans="1:105" s="43" customFormat="1" ht="35.1" customHeight="1" x14ac:dyDescent="0.25">
      <c r="A20" s="154" t="str">
        <f>IF(B20&lt;&gt;"",IF(COUNTIF('Aglomeracje 2022 r.'!$C$13:$C$207,B20)&gt;0, COUNTIF($B$15:$B$115,B20)&amp;"/"&amp;VLOOKUP(B20,'Aglomeracje 2022 r.'!$C$13:$G$207,5,0),"Brak ID aglomeracji w Aglomeracje 2022 r."),"")</f>
        <v/>
      </c>
      <c r="B20" s="165"/>
      <c r="C20" s="81" t="str">
        <f>IF(B20&lt;&gt;"",IF(COUNTIF(' Dane pomocnicze (ze spr. 21)'!$C$5:$C$1541,B20)&gt;0,VLOOKUP(B20,' Dane pomocnicze (ze spr. 21)'!$C$5:$V$1541,2,0),"Brak takiego ID aglomeracji w spr. z 2021 r."),"")</f>
        <v/>
      </c>
      <c r="D20" s="81" t="str">
        <f>IF(COUNTIF(' Dane pomocnicze (ze spr. 21)'!$C$5:$C$1541,B20)&gt;0,VLOOKUP(B20,' Dane pomocnicze (ze spr. 21)'!$C$5:$V$1541,20,0),"")</f>
        <v/>
      </c>
      <c r="E20" s="156"/>
      <c r="F20" s="13"/>
      <c r="G20" s="15"/>
      <c r="H20" s="13"/>
      <c r="I20" s="13"/>
      <c r="J20" s="13"/>
      <c r="K20" s="19"/>
      <c r="L20" s="19"/>
      <c r="M20" s="19"/>
      <c r="N20" s="19"/>
      <c r="O20" s="19"/>
      <c r="P20" s="17"/>
      <c r="Q20" s="17"/>
      <c r="R20" s="13"/>
      <c r="S20" s="13"/>
      <c r="T20" s="13"/>
      <c r="U20" s="13"/>
      <c r="V20" s="13"/>
      <c r="W20" s="13"/>
      <c r="X20" s="13"/>
      <c r="Y20" s="13"/>
      <c r="Z20" s="13"/>
      <c r="AA20" s="13"/>
      <c r="AB20" s="13"/>
      <c r="AC20" s="13"/>
      <c r="AD20" s="13"/>
      <c r="AE20" s="17"/>
      <c r="AF20" s="17"/>
      <c r="AG20" s="17"/>
      <c r="AH20" s="17"/>
      <c r="AI20" s="17"/>
      <c r="AJ20" s="17"/>
      <c r="AK20" s="17"/>
      <c r="AL20" s="17"/>
      <c r="AM20" s="17"/>
      <c r="AN20" s="17">
        <v>45.5</v>
      </c>
      <c r="AO20" s="17"/>
      <c r="AP20" s="17"/>
      <c r="AQ20" s="17"/>
      <c r="AR20" s="17"/>
      <c r="AS20" s="13"/>
      <c r="AT20" s="13"/>
      <c r="AU20" s="17"/>
      <c r="AV20" s="13"/>
      <c r="AW20" s="17"/>
      <c r="AX20" s="17"/>
      <c r="AY20" s="17"/>
      <c r="AZ20" s="17"/>
      <c r="BA20" s="17"/>
      <c r="BB20" s="17"/>
      <c r="BC20" s="17"/>
      <c r="BD20" s="17"/>
      <c r="BE20" s="17"/>
      <c r="BF20" s="17"/>
      <c r="BG20" s="17"/>
      <c r="BH20" s="17"/>
      <c r="BI20" s="17"/>
      <c r="BJ20" s="17"/>
      <c r="BK20" s="19"/>
      <c r="BL20" s="19"/>
      <c r="BM20" s="19"/>
      <c r="BN20" s="39"/>
      <c r="BO20" s="19"/>
      <c r="BP20" s="19"/>
      <c r="BQ20" s="19"/>
      <c r="BR20" s="19"/>
      <c r="BS20" s="83">
        <f t="shared" si="6"/>
        <v>0</v>
      </c>
      <c r="BT20" s="19"/>
      <c r="BU20" s="19"/>
      <c r="BV20" s="19"/>
      <c r="BW20" s="19"/>
      <c r="BX20" s="13"/>
      <c r="BY20" s="19"/>
      <c r="BZ20" s="13"/>
      <c r="CA20" s="19"/>
      <c r="CB20" s="17"/>
      <c r="CC20" s="83">
        <f t="shared" si="7"/>
        <v>0</v>
      </c>
      <c r="CD20" s="70">
        <f t="shared" si="8"/>
        <v>0</v>
      </c>
      <c r="CE20" s="40"/>
      <c r="CF20" s="40"/>
      <c r="CG20" s="40"/>
      <c r="CH20" s="40"/>
      <c r="CI20" s="41"/>
      <c r="CJ20" s="13"/>
      <c r="CK20" s="13"/>
      <c r="CL20" s="13"/>
      <c r="CM20" s="41"/>
      <c r="CN20" s="173"/>
      <c r="CO20" s="13"/>
      <c r="CP20" s="13"/>
      <c r="CQ20" s="111"/>
      <c r="CR20" s="19"/>
      <c r="CS20" s="112"/>
      <c r="CT20" s="113"/>
      <c r="CU20" s="113"/>
      <c r="CV20" s="111"/>
      <c r="CW20" s="19"/>
      <c r="CX20" s="112"/>
      <c r="CY20" s="113"/>
      <c r="CZ20" s="113"/>
      <c r="DA20" s="93">
        <f t="shared" si="9"/>
        <v>0</v>
      </c>
    </row>
    <row r="21" spans="1:105" s="43" customFormat="1" ht="35.1" customHeight="1" x14ac:dyDescent="0.25">
      <c r="A21" s="154" t="str">
        <f>IF(B21&lt;&gt;"",IF(COUNTIF('Aglomeracje 2022 r.'!$C$13:$C$207,B21)&gt;0, COUNTIF($B$15:$B$115,B21)&amp;"/"&amp;VLOOKUP(B21,'Aglomeracje 2022 r.'!$C$13:$G$207,5,0),"Brak ID aglomeracji w Aglomeracje 2022 r."),"")</f>
        <v/>
      </c>
      <c r="B21" s="165"/>
      <c r="C21" s="81" t="str">
        <f>IF(B21&lt;&gt;"",IF(COUNTIF(' Dane pomocnicze (ze spr. 21)'!$C$5:$C$1541,B21)&gt;0,VLOOKUP(B21,' Dane pomocnicze (ze spr. 21)'!$C$5:$V$1541,2,0),"Brak takiego ID aglomeracji w spr. z 2021 r."),"")</f>
        <v/>
      </c>
      <c r="D21" s="81" t="str">
        <f>IF(COUNTIF(' Dane pomocnicze (ze spr. 21)'!$C$5:$C$1541,B21)&gt;0,VLOOKUP(B21,' Dane pomocnicze (ze spr. 21)'!$C$5:$V$1541,20,0),"")</f>
        <v/>
      </c>
      <c r="E21" s="156"/>
      <c r="F21" s="13"/>
      <c r="G21" s="15"/>
      <c r="H21" s="13"/>
      <c r="I21" s="13"/>
      <c r="J21" s="13"/>
      <c r="K21" s="19"/>
      <c r="L21" s="19"/>
      <c r="M21" s="19"/>
      <c r="N21" s="19"/>
      <c r="O21" s="19"/>
      <c r="P21" s="17"/>
      <c r="Q21" s="17"/>
      <c r="R21" s="13"/>
      <c r="S21" s="13"/>
      <c r="T21" s="13"/>
      <c r="U21" s="13"/>
      <c r="V21" s="13"/>
      <c r="W21" s="13"/>
      <c r="X21" s="13"/>
      <c r="Y21" s="13"/>
      <c r="Z21" s="13"/>
      <c r="AA21" s="13"/>
      <c r="AB21" s="13"/>
      <c r="AC21" s="13"/>
      <c r="AD21" s="13"/>
      <c r="AE21" s="17"/>
      <c r="AF21" s="17"/>
      <c r="AG21" s="17"/>
      <c r="AH21" s="17"/>
      <c r="AI21" s="17"/>
      <c r="AJ21" s="17"/>
      <c r="AK21" s="17"/>
      <c r="AL21" s="17"/>
      <c r="AM21" s="17"/>
      <c r="AN21" s="17">
        <v>45.7</v>
      </c>
      <c r="AO21" s="17"/>
      <c r="AP21" s="17"/>
      <c r="AQ21" s="17"/>
      <c r="AR21" s="17"/>
      <c r="AS21" s="13"/>
      <c r="AT21" s="13"/>
      <c r="AU21" s="17"/>
      <c r="AV21" s="13"/>
      <c r="AW21" s="17"/>
      <c r="AX21" s="17"/>
      <c r="AY21" s="17"/>
      <c r="AZ21" s="17"/>
      <c r="BA21" s="17"/>
      <c r="BB21" s="17"/>
      <c r="BC21" s="17"/>
      <c r="BD21" s="17"/>
      <c r="BE21" s="17"/>
      <c r="BF21" s="17"/>
      <c r="BG21" s="17"/>
      <c r="BH21" s="17"/>
      <c r="BI21" s="17"/>
      <c r="BJ21" s="17"/>
      <c r="BK21" s="19"/>
      <c r="BL21" s="19"/>
      <c r="BM21" s="19"/>
      <c r="BN21" s="39"/>
      <c r="BO21" s="19"/>
      <c r="BP21" s="19"/>
      <c r="BQ21" s="19"/>
      <c r="BR21" s="19"/>
      <c r="BS21" s="83">
        <f t="shared" si="6"/>
        <v>0</v>
      </c>
      <c r="BT21" s="19"/>
      <c r="BU21" s="19"/>
      <c r="BV21" s="19"/>
      <c r="BW21" s="19"/>
      <c r="BX21" s="13"/>
      <c r="BY21" s="19"/>
      <c r="BZ21" s="13"/>
      <c r="CA21" s="19"/>
      <c r="CB21" s="17"/>
      <c r="CC21" s="83">
        <f t="shared" si="7"/>
        <v>0</v>
      </c>
      <c r="CD21" s="70">
        <f t="shared" si="8"/>
        <v>0</v>
      </c>
      <c r="CE21" s="40"/>
      <c r="CF21" s="40"/>
      <c r="CG21" s="40"/>
      <c r="CH21" s="40"/>
      <c r="CI21" s="41"/>
      <c r="CJ21" s="13"/>
      <c r="CK21" s="13"/>
      <c r="CL21" s="13"/>
      <c r="CM21" s="41"/>
      <c r="CN21" s="173"/>
      <c r="CO21" s="13"/>
      <c r="CP21" s="13"/>
      <c r="CQ21" s="111"/>
      <c r="CR21" s="19"/>
      <c r="CS21" s="112"/>
      <c r="CT21" s="113"/>
      <c r="CU21" s="113"/>
      <c r="CV21" s="111"/>
      <c r="CW21" s="19"/>
      <c r="CX21" s="112"/>
      <c r="CY21" s="113"/>
      <c r="CZ21" s="113"/>
      <c r="DA21" s="93">
        <f t="shared" si="9"/>
        <v>0</v>
      </c>
    </row>
    <row r="22" spans="1:105" s="43" customFormat="1" ht="35.1" customHeight="1" x14ac:dyDescent="0.25">
      <c r="A22" s="154" t="str">
        <f>IF(B22&lt;&gt;"",IF(COUNTIF('Aglomeracje 2022 r.'!$C$13:$C$207,B22)&gt;0, COUNTIF($B$15:$B$115,B22)&amp;"/"&amp;VLOOKUP(B22,'Aglomeracje 2022 r.'!$C$13:$G$207,5,0),"Brak ID aglomeracji w Aglomeracje 2022 r."),"")</f>
        <v/>
      </c>
      <c r="B22" s="165"/>
      <c r="C22" s="81" t="str">
        <f>IF(B22&lt;&gt;"",IF(COUNTIF(' Dane pomocnicze (ze spr. 21)'!$C$5:$C$1541,B22)&gt;0,VLOOKUP(B22,' Dane pomocnicze (ze spr. 21)'!$C$5:$V$1541,2,0),"Brak takiego ID aglomeracji w spr. z 2021 r."),"")</f>
        <v/>
      </c>
      <c r="D22" s="81" t="str">
        <f>IF(COUNTIF(' Dane pomocnicze (ze spr. 21)'!$C$5:$C$1541,B22)&gt;0,VLOOKUP(B22,' Dane pomocnicze (ze spr. 21)'!$C$5:$V$1541,20,0),"")</f>
        <v/>
      </c>
      <c r="E22" s="156"/>
      <c r="F22" s="13"/>
      <c r="G22" s="15"/>
      <c r="H22" s="13"/>
      <c r="I22" s="13"/>
      <c r="J22" s="13"/>
      <c r="K22" s="19"/>
      <c r="L22" s="19"/>
      <c r="M22" s="19"/>
      <c r="N22" s="19"/>
      <c r="O22" s="19"/>
      <c r="P22" s="17"/>
      <c r="Q22" s="17"/>
      <c r="R22" s="13"/>
      <c r="S22" s="13"/>
      <c r="T22" s="13"/>
      <c r="U22" s="13"/>
      <c r="V22" s="13"/>
      <c r="W22" s="13"/>
      <c r="X22" s="13"/>
      <c r="Y22" s="13"/>
      <c r="Z22" s="13"/>
      <c r="AA22" s="13"/>
      <c r="AB22" s="13"/>
      <c r="AC22" s="13"/>
      <c r="AD22" s="13"/>
      <c r="AE22" s="17"/>
      <c r="AF22" s="17"/>
      <c r="AG22" s="17"/>
      <c r="AH22" s="17"/>
      <c r="AI22" s="17"/>
      <c r="AJ22" s="17"/>
      <c r="AK22" s="17"/>
      <c r="AL22" s="17"/>
      <c r="AM22" s="17"/>
      <c r="AN22" s="17"/>
      <c r="AO22" s="17"/>
      <c r="AP22" s="17"/>
      <c r="AQ22" s="17"/>
      <c r="AR22" s="17"/>
      <c r="AS22" s="13"/>
      <c r="AT22" s="13"/>
      <c r="AU22" s="17"/>
      <c r="AV22" s="13"/>
      <c r="AW22" s="17"/>
      <c r="AX22" s="17"/>
      <c r="AY22" s="17"/>
      <c r="AZ22" s="17"/>
      <c r="BA22" s="17"/>
      <c r="BB22" s="17"/>
      <c r="BC22" s="17"/>
      <c r="BD22" s="17"/>
      <c r="BE22" s="17"/>
      <c r="BF22" s="17"/>
      <c r="BG22" s="17"/>
      <c r="BH22" s="17"/>
      <c r="BI22" s="17"/>
      <c r="BJ22" s="17"/>
      <c r="BK22" s="19"/>
      <c r="BL22" s="19"/>
      <c r="BM22" s="19"/>
      <c r="BN22" s="39"/>
      <c r="BO22" s="19"/>
      <c r="BP22" s="19"/>
      <c r="BQ22" s="19"/>
      <c r="BR22" s="19"/>
      <c r="BS22" s="83">
        <f t="shared" si="6"/>
        <v>0</v>
      </c>
      <c r="BT22" s="19"/>
      <c r="BU22" s="19"/>
      <c r="BV22" s="19"/>
      <c r="BW22" s="19"/>
      <c r="BX22" s="13"/>
      <c r="BY22" s="19"/>
      <c r="BZ22" s="13"/>
      <c r="CA22" s="19"/>
      <c r="CB22" s="17"/>
      <c r="CC22" s="83">
        <f t="shared" si="7"/>
        <v>0</v>
      </c>
      <c r="CD22" s="70">
        <f t="shared" si="8"/>
        <v>0</v>
      </c>
      <c r="CE22" s="40"/>
      <c r="CF22" s="40"/>
      <c r="CG22" s="40"/>
      <c r="CH22" s="40"/>
      <c r="CI22" s="41"/>
      <c r="CJ22" s="13"/>
      <c r="CK22" s="13"/>
      <c r="CL22" s="13"/>
      <c r="CM22" s="41"/>
      <c r="CN22" s="173"/>
      <c r="CO22" s="13"/>
      <c r="CP22" s="13"/>
      <c r="CQ22" s="111"/>
      <c r="CR22" s="19"/>
      <c r="CS22" s="112"/>
      <c r="CT22" s="113"/>
      <c r="CU22" s="113"/>
      <c r="CV22" s="111"/>
      <c r="CW22" s="19"/>
      <c r="CX22" s="112"/>
      <c r="CY22" s="113"/>
      <c r="CZ22" s="113"/>
      <c r="DA22" s="93">
        <f t="shared" si="9"/>
        <v>0</v>
      </c>
    </row>
    <row r="23" spans="1:105" s="43" customFormat="1" ht="35.1" customHeight="1" x14ac:dyDescent="0.25">
      <c r="A23" s="154" t="str">
        <f>IF(B23&lt;&gt;"",IF(COUNTIF('Aglomeracje 2022 r.'!$C$13:$C$207,B23)&gt;0, COUNTIF($B$15:$B$115,B23)&amp;"/"&amp;VLOOKUP(B23,'Aglomeracje 2022 r.'!$C$13:$G$207,5,0),"Brak ID aglomeracji w Aglomeracje 2022 r."),"")</f>
        <v/>
      </c>
      <c r="B23" s="165"/>
      <c r="C23" s="81" t="str">
        <f>IF(B23&lt;&gt;"",IF(COUNTIF(' Dane pomocnicze (ze spr. 21)'!$C$5:$C$1541,B23)&gt;0,VLOOKUP(B23,' Dane pomocnicze (ze spr. 21)'!$C$5:$V$1541,2,0),"Brak takiego ID aglomeracji w spr. z 2021 r."),"")</f>
        <v/>
      </c>
      <c r="D23" s="81" t="str">
        <f>IF(COUNTIF(' Dane pomocnicze (ze spr. 21)'!$C$5:$C$1541,B23)&gt;0,VLOOKUP(B23,' Dane pomocnicze (ze spr. 21)'!$C$5:$V$1541,20,0),"")</f>
        <v/>
      </c>
      <c r="E23" s="156"/>
      <c r="F23" s="13"/>
      <c r="G23" s="15"/>
      <c r="H23" s="13"/>
      <c r="I23" s="13"/>
      <c r="J23" s="13"/>
      <c r="K23" s="19"/>
      <c r="L23" s="19"/>
      <c r="M23" s="19"/>
      <c r="N23" s="19"/>
      <c r="O23" s="19"/>
      <c r="P23" s="17"/>
      <c r="Q23" s="17"/>
      <c r="R23" s="13"/>
      <c r="S23" s="13"/>
      <c r="T23" s="13"/>
      <c r="U23" s="13"/>
      <c r="V23" s="13"/>
      <c r="W23" s="13"/>
      <c r="X23" s="13"/>
      <c r="Y23" s="13"/>
      <c r="Z23" s="13"/>
      <c r="AA23" s="13"/>
      <c r="AB23" s="13"/>
      <c r="AC23" s="13"/>
      <c r="AD23" s="13"/>
      <c r="AE23" s="17"/>
      <c r="AF23" s="17"/>
      <c r="AG23" s="17"/>
      <c r="AH23" s="17"/>
      <c r="AI23" s="17"/>
      <c r="AJ23" s="17"/>
      <c r="AK23" s="17"/>
      <c r="AL23" s="17"/>
      <c r="AM23" s="17"/>
      <c r="AN23" s="17"/>
      <c r="AO23" s="17"/>
      <c r="AP23" s="17"/>
      <c r="AQ23" s="17"/>
      <c r="AR23" s="17"/>
      <c r="AS23" s="13"/>
      <c r="AT23" s="13"/>
      <c r="AU23" s="17"/>
      <c r="AV23" s="13"/>
      <c r="AW23" s="17"/>
      <c r="AX23" s="17"/>
      <c r="AY23" s="17"/>
      <c r="AZ23" s="17"/>
      <c r="BA23" s="17"/>
      <c r="BB23" s="17"/>
      <c r="BC23" s="17"/>
      <c r="BD23" s="17"/>
      <c r="BE23" s="17"/>
      <c r="BF23" s="17"/>
      <c r="BG23" s="17"/>
      <c r="BH23" s="17"/>
      <c r="BI23" s="17"/>
      <c r="BJ23" s="17"/>
      <c r="BK23" s="19"/>
      <c r="BL23" s="19"/>
      <c r="BM23" s="19"/>
      <c r="BN23" s="39"/>
      <c r="BO23" s="19"/>
      <c r="BP23" s="19"/>
      <c r="BQ23" s="19"/>
      <c r="BR23" s="19"/>
      <c r="BS23" s="83">
        <f t="shared" si="6"/>
        <v>0</v>
      </c>
      <c r="BT23" s="19"/>
      <c r="BU23" s="19"/>
      <c r="BV23" s="19"/>
      <c r="BW23" s="19"/>
      <c r="BX23" s="13"/>
      <c r="BY23" s="19"/>
      <c r="BZ23" s="13"/>
      <c r="CA23" s="19"/>
      <c r="CB23" s="17"/>
      <c r="CC23" s="83">
        <f t="shared" si="7"/>
        <v>0</v>
      </c>
      <c r="CD23" s="70">
        <f t="shared" si="8"/>
        <v>0</v>
      </c>
      <c r="CE23" s="40"/>
      <c r="CF23" s="40"/>
      <c r="CG23" s="40"/>
      <c r="CH23" s="40"/>
      <c r="CI23" s="41"/>
      <c r="CJ23" s="13"/>
      <c r="CK23" s="13"/>
      <c r="CL23" s="13"/>
      <c r="CM23" s="41"/>
      <c r="CN23" s="173"/>
      <c r="CO23" s="13"/>
      <c r="CP23" s="13"/>
      <c r="CQ23" s="111"/>
      <c r="CR23" s="19"/>
      <c r="CS23" s="112"/>
      <c r="CT23" s="113"/>
      <c r="CU23" s="113"/>
      <c r="CV23" s="111"/>
      <c r="CW23" s="19"/>
      <c r="CX23" s="112"/>
      <c r="CY23" s="113"/>
      <c r="CZ23" s="113"/>
      <c r="DA23" s="93">
        <f t="shared" si="9"/>
        <v>0</v>
      </c>
    </row>
    <row r="24" spans="1:105" s="43" customFormat="1" ht="35.1" customHeight="1" x14ac:dyDescent="0.25">
      <c r="A24" s="154" t="str">
        <f>IF(B24&lt;&gt;"",IF(COUNTIF('Aglomeracje 2022 r.'!$C$13:$C$207,B24)&gt;0, COUNTIF($B$15:$B$115,B24)&amp;"/"&amp;VLOOKUP(B24,'Aglomeracje 2022 r.'!$C$13:$G$207,5,0),"Brak ID aglomeracji w Aglomeracje 2022 r."),"")</f>
        <v/>
      </c>
      <c r="B24" s="165"/>
      <c r="C24" s="81" t="str">
        <f>IF(B24&lt;&gt;"",IF(COUNTIF(' Dane pomocnicze (ze spr. 21)'!$C$5:$C$1541,B24)&gt;0,VLOOKUP(B24,' Dane pomocnicze (ze spr. 21)'!$C$5:$V$1541,2,0),"Brak takiego ID aglomeracji w spr. z 2021 r."),"")</f>
        <v/>
      </c>
      <c r="D24" s="81" t="str">
        <f>IF(COUNTIF(' Dane pomocnicze (ze spr. 21)'!$C$5:$C$1541,B24)&gt;0,VLOOKUP(B24,' Dane pomocnicze (ze spr. 21)'!$C$5:$V$1541,20,0),"")</f>
        <v/>
      </c>
      <c r="E24" s="156"/>
      <c r="F24" s="13"/>
      <c r="G24" s="15"/>
      <c r="H24" s="13"/>
      <c r="I24" s="13"/>
      <c r="J24" s="13"/>
      <c r="K24" s="19"/>
      <c r="L24" s="19"/>
      <c r="M24" s="19"/>
      <c r="N24" s="19"/>
      <c r="O24" s="19"/>
      <c r="P24" s="17"/>
      <c r="Q24" s="17"/>
      <c r="R24" s="13"/>
      <c r="S24" s="13"/>
      <c r="T24" s="13"/>
      <c r="U24" s="13"/>
      <c r="V24" s="13"/>
      <c r="W24" s="13"/>
      <c r="X24" s="13"/>
      <c r="Y24" s="13"/>
      <c r="Z24" s="13"/>
      <c r="AA24" s="13"/>
      <c r="AB24" s="13"/>
      <c r="AC24" s="13"/>
      <c r="AD24" s="13"/>
      <c r="AE24" s="17"/>
      <c r="AF24" s="17"/>
      <c r="AG24" s="17"/>
      <c r="AH24" s="17"/>
      <c r="AI24" s="17"/>
      <c r="AJ24" s="17"/>
      <c r="AK24" s="17"/>
      <c r="AL24" s="17"/>
      <c r="AM24" s="17"/>
      <c r="AN24" s="17"/>
      <c r="AO24" s="17"/>
      <c r="AP24" s="17"/>
      <c r="AQ24" s="17"/>
      <c r="AR24" s="17"/>
      <c r="AS24" s="13"/>
      <c r="AT24" s="13"/>
      <c r="AU24" s="17"/>
      <c r="AV24" s="13"/>
      <c r="AW24" s="17"/>
      <c r="AX24" s="17"/>
      <c r="AY24" s="17"/>
      <c r="AZ24" s="17"/>
      <c r="BA24" s="17"/>
      <c r="BB24" s="17"/>
      <c r="BC24" s="17"/>
      <c r="BD24" s="17"/>
      <c r="BE24" s="17"/>
      <c r="BF24" s="17"/>
      <c r="BG24" s="17"/>
      <c r="BH24" s="17"/>
      <c r="BI24" s="17"/>
      <c r="BJ24" s="17"/>
      <c r="BK24" s="19"/>
      <c r="BL24" s="19"/>
      <c r="BM24" s="19"/>
      <c r="BN24" s="39"/>
      <c r="BO24" s="19"/>
      <c r="BP24" s="19"/>
      <c r="BQ24" s="19"/>
      <c r="BR24" s="19"/>
      <c r="BS24" s="83">
        <f t="shared" si="6"/>
        <v>0</v>
      </c>
      <c r="BT24" s="19"/>
      <c r="BU24" s="19"/>
      <c r="BV24" s="19"/>
      <c r="BW24" s="19"/>
      <c r="BX24" s="13"/>
      <c r="BY24" s="19"/>
      <c r="BZ24" s="13"/>
      <c r="CA24" s="19"/>
      <c r="CB24" s="17"/>
      <c r="CC24" s="83">
        <f t="shared" si="7"/>
        <v>0</v>
      </c>
      <c r="CD24" s="70">
        <f t="shared" si="8"/>
        <v>0</v>
      </c>
      <c r="CE24" s="40"/>
      <c r="CF24" s="40"/>
      <c r="CG24" s="40"/>
      <c r="CH24" s="40"/>
      <c r="CI24" s="41"/>
      <c r="CJ24" s="13"/>
      <c r="CK24" s="13"/>
      <c r="CL24" s="13"/>
      <c r="CM24" s="41"/>
      <c r="CN24" s="173"/>
      <c r="CO24" s="13"/>
      <c r="CP24" s="13"/>
      <c r="CQ24" s="111"/>
      <c r="CR24" s="19"/>
      <c r="CS24" s="112"/>
      <c r="CT24" s="113"/>
      <c r="CU24" s="113"/>
      <c r="CV24" s="111"/>
      <c r="CW24" s="19"/>
      <c r="CX24" s="112"/>
      <c r="CY24" s="113"/>
      <c r="CZ24" s="113"/>
      <c r="DA24" s="93">
        <f t="shared" si="9"/>
        <v>0</v>
      </c>
    </row>
    <row r="25" spans="1:105" s="43" customFormat="1" ht="35.1" customHeight="1" x14ac:dyDescent="0.25">
      <c r="A25" s="154" t="str">
        <f>IF(B25&lt;&gt;"",IF(COUNTIF('Aglomeracje 2022 r.'!$C$13:$C$207,B25)&gt;0, COUNTIF($B$15:$B$115,B25)&amp;"/"&amp;VLOOKUP(B25,'Aglomeracje 2022 r.'!$C$13:$G$207,5,0),"Brak ID aglomeracji w Aglomeracje 2022 r."),"")</f>
        <v/>
      </c>
      <c r="B25" s="165"/>
      <c r="C25" s="81" t="str">
        <f>IF(B25&lt;&gt;"",IF(COUNTIF(' Dane pomocnicze (ze spr. 21)'!$C$5:$C$1541,B25)&gt;0,VLOOKUP(B25,' Dane pomocnicze (ze spr. 21)'!$C$5:$V$1541,2,0),"Brak takiego ID aglomeracji w spr. z 2021 r."),"")</f>
        <v/>
      </c>
      <c r="D25" s="81" t="str">
        <f>IF(COUNTIF(' Dane pomocnicze (ze spr. 21)'!$C$5:$C$1541,B25)&gt;0,VLOOKUP(B25,' Dane pomocnicze (ze spr. 21)'!$C$5:$V$1541,20,0),"")</f>
        <v/>
      </c>
      <c r="E25" s="156"/>
      <c r="F25" s="13"/>
      <c r="G25" s="15"/>
      <c r="H25" s="13"/>
      <c r="I25" s="13"/>
      <c r="J25" s="13"/>
      <c r="K25" s="19"/>
      <c r="L25" s="19"/>
      <c r="M25" s="19"/>
      <c r="N25" s="19"/>
      <c r="O25" s="19"/>
      <c r="P25" s="17"/>
      <c r="Q25" s="17"/>
      <c r="R25" s="13"/>
      <c r="S25" s="13"/>
      <c r="T25" s="13"/>
      <c r="U25" s="13"/>
      <c r="V25" s="13"/>
      <c r="W25" s="13"/>
      <c r="X25" s="13"/>
      <c r="Y25" s="13"/>
      <c r="Z25" s="13"/>
      <c r="AA25" s="13"/>
      <c r="AB25" s="13"/>
      <c r="AC25" s="13"/>
      <c r="AD25" s="13"/>
      <c r="AE25" s="17"/>
      <c r="AF25" s="17"/>
      <c r="AG25" s="17"/>
      <c r="AH25" s="17"/>
      <c r="AI25" s="17"/>
      <c r="AJ25" s="17"/>
      <c r="AK25" s="17"/>
      <c r="AL25" s="17"/>
      <c r="AM25" s="17"/>
      <c r="AN25" s="17"/>
      <c r="AO25" s="17"/>
      <c r="AP25" s="17"/>
      <c r="AQ25" s="17"/>
      <c r="AR25" s="17"/>
      <c r="AS25" s="13"/>
      <c r="AT25" s="13"/>
      <c r="AU25" s="17"/>
      <c r="AV25" s="13"/>
      <c r="AW25" s="17"/>
      <c r="AX25" s="17"/>
      <c r="AY25" s="17"/>
      <c r="AZ25" s="17"/>
      <c r="BA25" s="17"/>
      <c r="BB25" s="17"/>
      <c r="BC25" s="17"/>
      <c r="BD25" s="17"/>
      <c r="BE25" s="17"/>
      <c r="BF25" s="17"/>
      <c r="BG25" s="17"/>
      <c r="BH25" s="17"/>
      <c r="BI25" s="17"/>
      <c r="BJ25" s="17"/>
      <c r="BK25" s="19"/>
      <c r="BL25" s="19"/>
      <c r="BM25" s="19"/>
      <c r="BN25" s="39"/>
      <c r="BO25" s="19"/>
      <c r="BP25" s="19"/>
      <c r="BQ25" s="19"/>
      <c r="BR25" s="19"/>
      <c r="BS25" s="83">
        <f t="shared" si="6"/>
        <v>0</v>
      </c>
      <c r="BT25" s="19"/>
      <c r="BU25" s="19"/>
      <c r="BV25" s="19"/>
      <c r="BW25" s="19"/>
      <c r="BX25" s="13"/>
      <c r="BY25" s="19"/>
      <c r="BZ25" s="13"/>
      <c r="CA25" s="19"/>
      <c r="CB25" s="17"/>
      <c r="CC25" s="83">
        <f t="shared" si="7"/>
        <v>0</v>
      </c>
      <c r="CD25" s="70">
        <f t="shared" si="8"/>
        <v>0</v>
      </c>
      <c r="CE25" s="40"/>
      <c r="CF25" s="40"/>
      <c r="CG25" s="40"/>
      <c r="CH25" s="40"/>
      <c r="CI25" s="41"/>
      <c r="CJ25" s="13"/>
      <c r="CK25" s="13"/>
      <c r="CL25" s="13"/>
      <c r="CM25" s="41"/>
      <c r="CN25" s="173"/>
      <c r="CO25" s="13"/>
      <c r="CP25" s="13"/>
      <c r="CQ25" s="111"/>
      <c r="CR25" s="19"/>
      <c r="CS25" s="112"/>
      <c r="CT25" s="113"/>
      <c r="CU25" s="113"/>
      <c r="CV25" s="111"/>
      <c r="CW25" s="19"/>
      <c r="CX25" s="112"/>
      <c r="CY25" s="113"/>
      <c r="CZ25" s="113"/>
      <c r="DA25" s="93">
        <f t="shared" si="9"/>
        <v>0</v>
      </c>
    </row>
    <row r="26" spans="1:105" s="43" customFormat="1" ht="35.1" customHeight="1" x14ac:dyDescent="0.25">
      <c r="A26" s="154" t="str">
        <f>IF(B26&lt;&gt;"",IF(COUNTIF('Aglomeracje 2022 r.'!$C$13:$C$207,B26)&gt;0, COUNTIF($B$15:$B$115,B26)&amp;"/"&amp;VLOOKUP(B26,'Aglomeracje 2022 r.'!$C$13:$G$207,5,0),"Brak ID aglomeracji w Aglomeracje 2022 r."),"")</f>
        <v/>
      </c>
      <c r="B26" s="165"/>
      <c r="C26" s="81" t="str">
        <f>IF(B26&lt;&gt;"",IF(COUNTIF(' Dane pomocnicze (ze spr. 21)'!$C$5:$C$1541,B26)&gt;0,VLOOKUP(B26,' Dane pomocnicze (ze spr. 21)'!$C$5:$V$1541,2,0),"Brak takiego ID aglomeracji w spr. z 2021 r."),"")</f>
        <v/>
      </c>
      <c r="D26" s="81" t="str">
        <f>IF(COUNTIF(' Dane pomocnicze (ze spr. 21)'!$C$5:$C$1541,B26)&gt;0,VLOOKUP(B26,' Dane pomocnicze (ze spr. 21)'!$C$5:$V$1541,20,0),"")</f>
        <v/>
      </c>
      <c r="E26" s="156"/>
      <c r="F26" s="13"/>
      <c r="G26" s="15"/>
      <c r="H26" s="13"/>
      <c r="I26" s="13"/>
      <c r="J26" s="13"/>
      <c r="K26" s="19"/>
      <c r="L26" s="19"/>
      <c r="M26" s="19"/>
      <c r="N26" s="19"/>
      <c r="O26" s="19"/>
      <c r="P26" s="17"/>
      <c r="Q26" s="17"/>
      <c r="R26" s="13"/>
      <c r="S26" s="13"/>
      <c r="T26" s="13"/>
      <c r="U26" s="13"/>
      <c r="V26" s="13"/>
      <c r="W26" s="13"/>
      <c r="X26" s="13"/>
      <c r="Y26" s="13"/>
      <c r="Z26" s="13"/>
      <c r="AA26" s="13"/>
      <c r="AB26" s="13"/>
      <c r="AC26" s="13"/>
      <c r="AD26" s="13"/>
      <c r="AE26" s="17"/>
      <c r="AF26" s="17"/>
      <c r="AG26" s="17"/>
      <c r="AH26" s="17"/>
      <c r="AI26" s="17"/>
      <c r="AJ26" s="17"/>
      <c r="AK26" s="17"/>
      <c r="AL26" s="17"/>
      <c r="AM26" s="17"/>
      <c r="AN26" s="17"/>
      <c r="AO26" s="17"/>
      <c r="AP26" s="17"/>
      <c r="AQ26" s="17"/>
      <c r="AR26" s="17"/>
      <c r="AS26" s="13"/>
      <c r="AT26" s="13"/>
      <c r="AU26" s="17"/>
      <c r="AV26" s="13"/>
      <c r="AW26" s="17"/>
      <c r="AX26" s="17"/>
      <c r="AY26" s="17"/>
      <c r="AZ26" s="17"/>
      <c r="BA26" s="17"/>
      <c r="BB26" s="17"/>
      <c r="BC26" s="17"/>
      <c r="BD26" s="17"/>
      <c r="BE26" s="17"/>
      <c r="BF26" s="17"/>
      <c r="BG26" s="17"/>
      <c r="BH26" s="17"/>
      <c r="BI26" s="17"/>
      <c r="BJ26" s="17"/>
      <c r="BK26" s="19"/>
      <c r="BL26" s="19"/>
      <c r="BM26" s="19"/>
      <c r="BN26" s="39"/>
      <c r="BO26" s="19"/>
      <c r="BP26" s="19"/>
      <c r="BQ26" s="19"/>
      <c r="BR26" s="19"/>
      <c r="BS26" s="83">
        <f t="shared" si="6"/>
        <v>0</v>
      </c>
      <c r="BT26" s="19"/>
      <c r="BU26" s="19"/>
      <c r="BV26" s="19"/>
      <c r="BW26" s="19"/>
      <c r="BX26" s="13"/>
      <c r="BY26" s="19"/>
      <c r="BZ26" s="13"/>
      <c r="CA26" s="19"/>
      <c r="CB26" s="17"/>
      <c r="CC26" s="83">
        <f t="shared" si="7"/>
        <v>0</v>
      </c>
      <c r="CD26" s="70">
        <f t="shared" si="8"/>
        <v>0</v>
      </c>
      <c r="CE26" s="40"/>
      <c r="CF26" s="40"/>
      <c r="CG26" s="40"/>
      <c r="CH26" s="40"/>
      <c r="CI26" s="41"/>
      <c r="CJ26" s="13"/>
      <c r="CK26" s="13"/>
      <c r="CL26" s="13"/>
      <c r="CM26" s="41"/>
      <c r="CN26" s="173"/>
      <c r="CO26" s="13"/>
      <c r="CP26" s="13"/>
      <c r="CQ26" s="111"/>
      <c r="CR26" s="19"/>
      <c r="CS26" s="112"/>
      <c r="CT26" s="113"/>
      <c r="CU26" s="113"/>
      <c r="CV26" s="111"/>
      <c r="CW26" s="19"/>
      <c r="CX26" s="112"/>
      <c r="CY26" s="113"/>
      <c r="CZ26" s="113"/>
      <c r="DA26" s="93">
        <f t="shared" si="9"/>
        <v>0</v>
      </c>
    </row>
    <row r="27" spans="1:105" s="44" customFormat="1" ht="35.1" customHeight="1" x14ac:dyDescent="0.25">
      <c r="A27" s="154" t="str">
        <f>IF(B27&lt;&gt;"",IF(COUNTIF('Aglomeracje 2022 r.'!$C$13:$C$207,B27)&gt;0, COUNTIF($B$15:$B$115,B27)&amp;"/"&amp;VLOOKUP(B27,'Aglomeracje 2022 r.'!$C$13:$G$207,5,0),"Brak ID aglomeracji w Aglomeracje 2022 r."),"")</f>
        <v/>
      </c>
      <c r="B27" s="165"/>
      <c r="C27" s="81" t="str">
        <f>IF(B27&lt;&gt;"",IF(COUNTIF(' Dane pomocnicze (ze spr. 21)'!$C$5:$C$1541,B27)&gt;0,VLOOKUP(B27,' Dane pomocnicze (ze spr. 21)'!$C$5:$V$1541,2,0),"Brak takiego ID aglomeracji w spr. z 2021 r."),"")</f>
        <v/>
      </c>
      <c r="D27" s="81" t="str">
        <f>IF(COUNTIF(' Dane pomocnicze (ze spr. 21)'!$C$5:$C$1541,B27)&gt;0,VLOOKUP(B27,' Dane pomocnicze (ze spr. 21)'!$C$5:$V$1541,20,0),"")</f>
        <v/>
      </c>
      <c r="E27" s="156"/>
      <c r="F27" s="13"/>
      <c r="G27" s="15"/>
      <c r="H27" s="13"/>
      <c r="I27" s="13"/>
      <c r="J27" s="13"/>
      <c r="K27" s="19"/>
      <c r="L27" s="19"/>
      <c r="M27" s="19"/>
      <c r="N27" s="19"/>
      <c r="O27" s="19"/>
      <c r="P27" s="17"/>
      <c r="Q27" s="17"/>
      <c r="R27" s="13"/>
      <c r="S27" s="13"/>
      <c r="T27" s="13"/>
      <c r="U27" s="13"/>
      <c r="V27" s="13"/>
      <c r="W27" s="13"/>
      <c r="X27" s="13"/>
      <c r="Y27" s="13"/>
      <c r="Z27" s="13"/>
      <c r="AA27" s="13"/>
      <c r="AB27" s="13"/>
      <c r="AC27" s="13"/>
      <c r="AD27" s="13"/>
      <c r="AE27" s="17"/>
      <c r="AF27" s="17"/>
      <c r="AG27" s="17"/>
      <c r="AH27" s="17"/>
      <c r="AI27" s="17"/>
      <c r="AJ27" s="17"/>
      <c r="AK27" s="17"/>
      <c r="AL27" s="17"/>
      <c r="AM27" s="17"/>
      <c r="AN27" s="17"/>
      <c r="AO27" s="17"/>
      <c r="AP27" s="17"/>
      <c r="AQ27" s="17"/>
      <c r="AR27" s="17"/>
      <c r="AS27" s="13"/>
      <c r="AT27" s="13"/>
      <c r="AU27" s="17"/>
      <c r="AV27" s="13"/>
      <c r="AW27" s="17"/>
      <c r="AX27" s="17"/>
      <c r="AY27" s="17"/>
      <c r="AZ27" s="17"/>
      <c r="BA27" s="17"/>
      <c r="BB27" s="17"/>
      <c r="BC27" s="17"/>
      <c r="BD27" s="17"/>
      <c r="BE27" s="17"/>
      <c r="BF27" s="17"/>
      <c r="BG27" s="17"/>
      <c r="BH27" s="17"/>
      <c r="BI27" s="17"/>
      <c r="BJ27" s="17"/>
      <c r="BK27" s="19"/>
      <c r="BL27" s="19"/>
      <c r="BM27" s="19"/>
      <c r="BN27" s="39"/>
      <c r="BO27" s="19"/>
      <c r="BP27" s="19"/>
      <c r="BQ27" s="19"/>
      <c r="BR27" s="19"/>
      <c r="BS27" s="83">
        <f t="shared" si="6"/>
        <v>0</v>
      </c>
      <c r="BT27" s="19"/>
      <c r="BU27" s="19"/>
      <c r="BV27" s="19"/>
      <c r="BW27" s="19"/>
      <c r="BX27" s="13"/>
      <c r="BY27" s="19"/>
      <c r="BZ27" s="13"/>
      <c r="CA27" s="19"/>
      <c r="CB27" s="17"/>
      <c r="CC27" s="83">
        <f t="shared" si="7"/>
        <v>0</v>
      </c>
      <c r="CD27" s="70">
        <f t="shared" si="8"/>
        <v>0</v>
      </c>
      <c r="CE27" s="40"/>
      <c r="CF27" s="40"/>
      <c r="CG27" s="40"/>
      <c r="CH27" s="40"/>
      <c r="CI27" s="41"/>
      <c r="CJ27" s="13"/>
      <c r="CK27" s="13"/>
      <c r="CL27" s="13"/>
      <c r="CM27" s="41"/>
      <c r="CN27" s="173"/>
      <c r="CO27" s="13"/>
      <c r="CP27" s="13"/>
      <c r="CQ27" s="111"/>
      <c r="CR27" s="19"/>
      <c r="CS27" s="112"/>
      <c r="CT27" s="113"/>
      <c r="CU27" s="113"/>
      <c r="CV27" s="111"/>
      <c r="CW27" s="19"/>
      <c r="CX27" s="112"/>
      <c r="CY27" s="113"/>
      <c r="CZ27" s="113"/>
      <c r="DA27" s="93">
        <f t="shared" si="9"/>
        <v>0</v>
      </c>
    </row>
    <row r="28" spans="1:105" s="45" customFormat="1" ht="35.1" customHeight="1" x14ac:dyDescent="0.25">
      <c r="A28" s="154" t="str">
        <f>IF(B28&lt;&gt;"",IF(COUNTIF('Aglomeracje 2022 r.'!$C$13:$C$207,B28)&gt;0, COUNTIF($B$15:$B$115,B28)&amp;"/"&amp;VLOOKUP(B28,'Aglomeracje 2022 r.'!$C$13:$G$207,5,0),"Brak ID aglomeracji w Aglomeracje 2022 r."),"")</f>
        <v/>
      </c>
      <c r="B28" s="165"/>
      <c r="C28" s="81" t="str">
        <f>IF(B28&lt;&gt;"",IF(COUNTIF(' Dane pomocnicze (ze spr. 21)'!$C$5:$C$1541,B28)&gt;0,VLOOKUP(B28,' Dane pomocnicze (ze spr. 21)'!$C$5:$V$1541,2,0),"Brak takiego ID aglomeracji w spr. z 2021 r."),"")</f>
        <v/>
      </c>
      <c r="D28" s="81" t="str">
        <f>IF(COUNTIF(' Dane pomocnicze (ze spr. 21)'!$C$5:$C$1541,B28)&gt;0,VLOOKUP(B28,' Dane pomocnicze (ze spr. 21)'!$C$5:$V$1541,20,0),"")</f>
        <v/>
      </c>
      <c r="E28" s="156"/>
      <c r="F28" s="13"/>
      <c r="G28" s="15"/>
      <c r="H28" s="13"/>
      <c r="I28" s="13"/>
      <c r="J28" s="13"/>
      <c r="K28" s="19"/>
      <c r="L28" s="19"/>
      <c r="M28" s="19"/>
      <c r="N28" s="19"/>
      <c r="O28" s="19"/>
      <c r="P28" s="17"/>
      <c r="Q28" s="17"/>
      <c r="R28" s="13"/>
      <c r="S28" s="13"/>
      <c r="T28" s="13"/>
      <c r="U28" s="13"/>
      <c r="V28" s="13"/>
      <c r="W28" s="13"/>
      <c r="X28" s="13"/>
      <c r="Y28" s="13"/>
      <c r="Z28" s="13"/>
      <c r="AA28" s="13"/>
      <c r="AB28" s="13"/>
      <c r="AC28" s="13"/>
      <c r="AD28" s="13"/>
      <c r="AE28" s="17"/>
      <c r="AF28" s="17"/>
      <c r="AG28" s="17"/>
      <c r="AH28" s="17"/>
      <c r="AI28" s="17"/>
      <c r="AJ28" s="17"/>
      <c r="AK28" s="17"/>
      <c r="AL28" s="17"/>
      <c r="AM28" s="17"/>
      <c r="AN28" s="17"/>
      <c r="AO28" s="17"/>
      <c r="AP28" s="17"/>
      <c r="AQ28" s="17"/>
      <c r="AR28" s="17"/>
      <c r="AS28" s="13"/>
      <c r="AT28" s="13"/>
      <c r="AU28" s="17"/>
      <c r="AV28" s="13"/>
      <c r="AW28" s="17"/>
      <c r="AX28" s="17"/>
      <c r="AY28" s="17"/>
      <c r="AZ28" s="17"/>
      <c r="BA28" s="17"/>
      <c r="BB28" s="17"/>
      <c r="BC28" s="17"/>
      <c r="BD28" s="17"/>
      <c r="BE28" s="17"/>
      <c r="BF28" s="17"/>
      <c r="BG28" s="17"/>
      <c r="BH28" s="17"/>
      <c r="BI28" s="17"/>
      <c r="BJ28" s="17"/>
      <c r="BK28" s="19"/>
      <c r="BL28" s="19"/>
      <c r="BM28" s="19"/>
      <c r="BN28" s="39"/>
      <c r="BO28" s="19"/>
      <c r="BP28" s="19"/>
      <c r="BQ28" s="19"/>
      <c r="BR28" s="19"/>
      <c r="BS28" s="83">
        <f t="shared" si="6"/>
        <v>0</v>
      </c>
      <c r="BT28" s="19"/>
      <c r="BU28" s="19"/>
      <c r="BV28" s="19"/>
      <c r="BW28" s="19"/>
      <c r="BX28" s="13"/>
      <c r="BY28" s="19"/>
      <c r="BZ28" s="13"/>
      <c r="CA28" s="19"/>
      <c r="CB28" s="17"/>
      <c r="CC28" s="83">
        <f t="shared" si="7"/>
        <v>0</v>
      </c>
      <c r="CD28" s="70">
        <f t="shared" si="8"/>
        <v>0</v>
      </c>
      <c r="CE28" s="40"/>
      <c r="CF28" s="40"/>
      <c r="CG28" s="40"/>
      <c r="CH28" s="40"/>
      <c r="CI28" s="41"/>
      <c r="CJ28" s="13"/>
      <c r="CK28" s="13"/>
      <c r="CL28" s="13"/>
      <c r="CM28" s="41"/>
      <c r="CN28" s="173"/>
      <c r="CO28" s="13"/>
      <c r="CP28" s="13"/>
      <c r="CQ28" s="111"/>
      <c r="CR28" s="19"/>
      <c r="CS28" s="112"/>
      <c r="CT28" s="113"/>
      <c r="CU28" s="113"/>
      <c r="CV28" s="111"/>
      <c r="CW28" s="19"/>
      <c r="CX28" s="112"/>
      <c r="CY28" s="113"/>
      <c r="CZ28" s="113"/>
      <c r="DA28" s="93">
        <f t="shared" si="9"/>
        <v>0</v>
      </c>
    </row>
    <row r="29" spans="1:105" s="45" customFormat="1" ht="35.1" customHeight="1" x14ac:dyDescent="0.25">
      <c r="A29" s="154" t="str">
        <f>IF(B29&lt;&gt;"",IF(COUNTIF('Aglomeracje 2022 r.'!$C$13:$C$207,B29)&gt;0, COUNTIF($B$15:$B$115,B29)&amp;"/"&amp;VLOOKUP(B29,'Aglomeracje 2022 r.'!$C$13:$G$207,5,0),"Brak ID aglomeracji w Aglomeracje 2022 r."),"")</f>
        <v/>
      </c>
      <c r="B29" s="165"/>
      <c r="C29" s="81" t="str">
        <f>IF(B29&lt;&gt;"",IF(COUNTIF(' Dane pomocnicze (ze spr. 21)'!$C$5:$C$1541,B29)&gt;0,VLOOKUP(B29,' Dane pomocnicze (ze spr. 21)'!$C$5:$V$1541,2,0),"Brak takiego ID aglomeracji w spr. z 2021 r."),"")</f>
        <v/>
      </c>
      <c r="D29" s="81" t="str">
        <f>IF(COUNTIF(' Dane pomocnicze (ze spr. 21)'!$C$5:$C$1541,B29)&gt;0,VLOOKUP(B29,' Dane pomocnicze (ze spr. 21)'!$C$5:$V$1541,20,0),"")</f>
        <v/>
      </c>
      <c r="E29" s="156"/>
      <c r="F29" s="13"/>
      <c r="G29" s="15"/>
      <c r="H29" s="13"/>
      <c r="I29" s="13"/>
      <c r="J29" s="13"/>
      <c r="K29" s="19"/>
      <c r="L29" s="19"/>
      <c r="M29" s="19"/>
      <c r="N29" s="19"/>
      <c r="O29" s="19"/>
      <c r="P29" s="17"/>
      <c r="Q29" s="17"/>
      <c r="R29" s="13"/>
      <c r="S29" s="13"/>
      <c r="T29" s="13"/>
      <c r="U29" s="13"/>
      <c r="V29" s="13"/>
      <c r="W29" s="13"/>
      <c r="X29" s="13"/>
      <c r="Y29" s="13"/>
      <c r="Z29" s="13"/>
      <c r="AA29" s="13"/>
      <c r="AB29" s="13"/>
      <c r="AC29" s="13"/>
      <c r="AD29" s="13"/>
      <c r="AE29" s="17"/>
      <c r="AF29" s="17"/>
      <c r="AG29" s="17"/>
      <c r="AH29" s="17"/>
      <c r="AI29" s="17"/>
      <c r="AJ29" s="17"/>
      <c r="AK29" s="17"/>
      <c r="AL29" s="17"/>
      <c r="AM29" s="17"/>
      <c r="AN29" s="17"/>
      <c r="AO29" s="17"/>
      <c r="AP29" s="17"/>
      <c r="AQ29" s="17"/>
      <c r="AR29" s="17"/>
      <c r="AS29" s="13"/>
      <c r="AT29" s="13"/>
      <c r="AU29" s="17"/>
      <c r="AV29" s="13"/>
      <c r="AW29" s="17"/>
      <c r="AX29" s="17"/>
      <c r="AY29" s="17"/>
      <c r="AZ29" s="17"/>
      <c r="BA29" s="17"/>
      <c r="BB29" s="17"/>
      <c r="BC29" s="17"/>
      <c r="BD29" s="17"/>
      <c r="BE29" s="17"/>
      <c r="BF29" s="17"/>
      <c r="BG29" s="17"/>
      <c r="BH29" s="17"/>
      <c r="BI29" s="17"/>
      <c r="BJ29" s="17"/>
      <c r="BK29" s="19"/>
      <c r="BL29" s="19"/>
      <c r="BM29" s="19"/>
      <c r="BN29" s="39"/>
      <c r="BO29" s="19"/>
      <c r="BP29" s="19"/>
      <c r="BQ29" s="19"/>
      <c r="BR29" s="19"/>
      <c r="BS29" s="83">
        <f t="shared" si="6"/>
        <v>0</v>
      </c>
      <c r="BT29" s="19"/>
      <c r="BU29" s="19"/>
      <c r="BV29" s="19"/>
      <c r="BW29" s="19"/>
      <c r="BX29" s="13"/>
      <c r="BY29" s="19"/>
      <c r="BZ29" s="13"/>
      <c r="CA29" s="19"/>
      <c r="CB29" s="17"/>
      <c r="CC29" s="83">
        <f t="shared" si="7"/>
        <v>0</v>
      </c>
      <c r="CD29" s="70">
        <f t="shared" si="8"/>
        <v>0</v>
      </c>
      <c r="CE29" s="40"/>
      <c r="CF29" s="40"/>
      <c r="CG29" s="40"/>
      <c r="CH29" s="40"/>
      <c r="CI29" s="41"/>
      <c r="CJ29" s="13"/>
      <c r="CK29" s="13"/>
      <c r="CL29" s="13"/>
      <c r="CM29" s="41"/>
      <c r="CN29" s="173"/>
      <c r="CO29" s="13"/>
      <c r="CP29" s="13"/>
      <c r="CQ29" s="111"/>
      <c r="CR29" s="19"/>
      <c r="CS29" s="112"/>
      <c r="CT29" s="113"/>
      <c r="CU29" s="113"/>
      <c r="CV29" s="111"/>
      <c r="CW29" s="19"/>
      <c r="CX29" s="112"/>
      <c r="CY29" s="113"/>
      <c r="CZ29" s="113"/>
      <c r="DA29" s="93">
        <f t="shared" si="9"/>
        <v>0</v>
      </c>
    </row>
    <row r="30" spans="1:105" s="45" customFormat="1" ht="35.1" customHeight="1" x14ac:dyDescent="0.25">
      <c r="A30" s="154" t="str">
        <f>IF(B30&lt;&gt;"",IF(COUNTIF('Aglomeracje 2022 r.'!$C$13:$C$207,B30)&gt;0, COUNTIF($B$15:$B$115,B30)&amp;"/"&amp;VLOOKUP(B30,'Aglomeracje 2022 r.'!$C$13:$G$207,5,0),"Brak ID aglomeracji w Aglomeracje 2022 r."),"")</f>
        <v/>
      </c>
      <c r="B30" s="165"/>
      <c r="C30" s="81" t="str">
        <f>IF(B30&lt;&gt;"",IF(COUNTIF(' Dane pomocnicze (ze spr. 21)'!$C$5:$C$1541,B30)&gt;0,VLOOKUP(B30,' Dane pomocnicze (ze spr. 21)'!$C$5:$V$1541,2,0),"Brak takiego ID aglomeracji w spr. z 2021 r."),"")</f>
        <v/>
      </c>
      <c r="D30" s="81" t="str">
        <f>IF(COUNTIF(' Dane pomocnicze (ze spr. 21)'!$C$5:$C$1541,B30)&gt;0,VLOOKUP(B30,' Dane pomocnicze (ze spr. 21)'!$C$5:$V$1541,20,0),"")</f>
        <v/>
      </c>
      <c r="E30" s="156"/>
      <c r="F30" s="13"/>
      <c r="G30" s="15"/>
      <c r="H30" s="13"/>
      <c r="I30" s="13"/>
      <c r="J30" s="13"/>
      <c r="K30" s="19"/>
      <c r="L30" s="19"/>
      <c r="M30" s="19"/>
      <c r="N30" s="19"/>
      <c r="O30" s="19"/>
      <c r="P30" s="17"/>
      <c r="Q30" s="17"/>
      <c r="R30" s="13"/>
      <c r="S30" s="13"/>
      <c r="T30" s="13"/>
      <c r="U30" s="13"/>
      <c r="V30" s="13"/>
      <c r="W30" s="13"/>
      <c r="X30" s="13"/>
      <c r="Y30" s="13"/>
      <c r="Z30" s="13"/>
      <c r="AA30" s="13"/>
      <c r="AB30" s="13"/>
      <c r="AC30" s="13"/>
      <c r="AD30" s="13"/>
      <c r="AE30" s="17"/>
      <c r="AF30" s="17"/>
      <c r="AG30" s="17"/>
      <c r="AH30" s="17"/>
      <c r="AI30" s="17"/>
      <c r="AJ30" s="17"/>
      <c r="AK30" s="17"/>
      <c r="AL30" s="17"/>
      <c r="AM30" s="17"/>
      <c r="AN30" s="17"/>
      <c r="AO30" s="17"/>
      <c r="AP30" s="17"/>
      <c r="AQ30" s="17"/>
      <c r="AR30" s="17"/>
      <c r="AS30" s="13"/>
      <c r="AT30" s="13"/>
      <c r="AU30" s="17"/>
      <c r="AV30" s="13"/>
      <c r="AW30" s="17"/>
      <c r="AX30" s="17"/>
      <c r="AY30" s="17"/>
      <c r="AZ30" s="17"/>
      <c r="BA30" s="17"/>
      <c r="BB30" s="17"/>
      <c r="BC30" s="17"/>
      <c r="BD30" s="17"/>
      <c r="BE30" s="17"/>
      <c r="BF30" s="17"/>
      <c r="BG30" s="17"/>
      <c r="BH30" s="17"/>
      <c r="BI30" s="17"/>
      <c r="BJ30" s="17"/>
      <c r="BK30" s="19"/>
      <c r="BL30" s="19"/>
      <c r="BM30" s="19"/>
      <c r="BN30" s="39"/>
      <c r="BO30" s="19"/>
      <c r="BP30" s="19"/>
      <c r="BQ30" s="19"/>
      <c r="BR30" s="19"/>
      <c r="BS30" s="83">
        <f t="shared" si="6"/>
        <v>0</v>
      </c>
      <c r="BT30" s="19"/>
      <c r="BU30" s="19"/>
      <c r="BV30" s="19"/>
      <c r="BW30" s="19"/>
      <c r="BX30" s="13"/>
      <c r="BY30" s="19"/>
      <c r="BZ30" s="13"/>
      <c r="CA30" s="19"/>
      <c r="CB30" s="17"/>
      <c r="CC30" s="83">
        <f t="shared" si="7"/>
        <v>0</v>
      </c>
      <c r="CD30" s="70">
        <f t="shared" si="8"/>
        <v>0</v>
      </c>
      <c r="CE30" s="40"/>
      <c r="CF30" s="40"/>
      <c r="CG30" s="40"/>
      <c r="CH30" s="40"/>
      <c r="CI30" s="41"/>
      <c r="CJ30" s="13"/>
      <c r="CK30" s="13"/>
      <c r="CL30" s="13"/>
      <c r="CM30" s="41"/>
      <c r="CN30" s="173"/>
      <c r="CO30" s="13"/>
      <c r="CP30" s="13"/>
      <c r="CQ30" s="111"/>
      <c r="CR30" s="19"/>
      <c r="CS30" s="112"/>
      <c r="CT30" s="113"/>
      <c r="CU30" s="113"/>
      <c r="CV30" s="111"/>
      <c r="CW30" s="19"/>
      <c r="CX30" s="112"/>
      <c r="CY30" s="113"/>
      <c r="CZ30" s="113"/>
      <c r="DA30" s="93">
        <f t="shared" si="9"/>
        <v>0</v>
      </c>
    </row>
    <row r="31" spans="1:105" x14ac:dyDescent="0.25">
      <c r="B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174"/>
      <c r="CR31" s="174"/>
      <c r="CS31" s="175"/>
      <c r="CT31" s="176"/>
      <c r="CU31" s="176"/>
      <c r="CV31" s="174"/>
      <c r="CW31" s="174"/>
      <c r="CX31" s="175"/>
      <c r="CY31" s="176"/>
      <c r="CZ31" s="176"/>
      <c r="DA31" s="177"/>
    </row>
    <row r="32" spans="1:105" x14ac:dyDescent="0.25">
      <c r="B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174"/>
      <c r="CR32" s="174"/>
      <c r="CS32" s="175"/>
      <c r="CT32" s="176"/>
      <c r="CU32" s="176"/>
      <c r="CV32" s="174"/>
      <c r="CW32" s="174"/>
      <c r="CX32" s="175"/>
      <c r="CY32" s="176"/>
      <c r="CZ32" s="176"/>
      <c r="DA32" s="177"/>
    </row>
    <row r="33" spans="2:105" x14ac:dyDescent="0.25">
      <c r="B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174"/>
      <c r="CR33" s="174"/>
      <c r="CS33" s="175"/>
      <c r="CT33" s="176"/>
      <c r="CU33" s="176"/>
      <c r="CV33" s="174"/>
      <c r="CW33" s="174"/>
      <c r="CX33" s="175"/>
      <c r="CY33" s="176"/>
      <c r="CZ33" s="176"/>
      <c r="DA33" s="177"/>
    </row>
    <row r="34" spans="2:105" x14ac:dyDescent="0.25">
      <c r="B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174"/>
      <c r="CR34" s="174"/>
      <c r="CS34" s="175"/>
      <c r="CT34" s="176"/>
      <c r="CU34" s="176"/>
      <c r="CV34" s="174"/>
      <c r="CW34" s="174"/>
      <c r="CX34" s="175"/>
      <c r="CY34" s="176"/>
      <c r="CZ34" s="176"/>
      <c r="DA34" s="177"/>
    </row>
    <row r="35" spans="2:105" x14ac:dyDescent="0.25">
      <c r="B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174"/>
      <c r="CR35" s="174"/>
      <c r="CS35" s="175"/>
      <c r="CT35" s="176"/>
      <c r="CU35" s="176"/>
      <c r="CV35" s="174"/>
      <c r="CW35" s="174"/>
      <c r="CX35" s="175"/>
      <c r="CY35" s="176"/>
      <c r="CZ35" s="176"/>
      <c r="DA35" s="177"/>
    </row>
    <row r="36" spans="2:105" x14ac:dyDescent="0.25">
      <c r="B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174"/>
      <c r="CR36" s="174"/>
      <c r="CS36" s="175"/>
      <c r="CT36" s="176"/>
      <c r="CU36" s="176"/>
      <c r="CV36" s="174"/>
      <c r="CW36" s="174"/>
      <c r="CX36" s="175"/>
      <c r="CY36" s="176"/>
      <c r="CZ36" s="176"/>
      <c r="DA36" s="177"/>
    </row>
    <row r="37" spans="2:105" x14ac:dyDescent="0.25">
      <c r="B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174"/>
      <c r="CR37" s="174"/>
      <c r="CS37" s="175"/>
      <c r="CT37" s="176"/>
      <c r="CU37" s="176"/>
      <c r="CV37" s="174"/>
      <c r="CW37" s="174"/>
      <c r="CX37" s="175"/>
      <c r="CY37" s="176"/>
      <c r="CZ37" s="176"/>
      <c r="DA37" s="177"/>
    </row>
    <row r="38" spans="2:105" x14ac:dyDescent="0.25">
      <c r="B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174"/>
      <c r="CR38" s="174"/>
      <c r="CS38" s="175"/>
      <c r="CT38" s="176"/>
      <c r="CU38" s="176"/>
      <c r="CV38" s="174"/>
      <c r="CW38" s="174"/>
      <c r="CX38" s="175"/>
      <c r="CY38" s="176"/>
      <c r="CZ38" s="176"/>
      <c r="DA38" s="177"/>
    </row>
    <row r="39" spans="2:105" x14ac:dyDescent="0.25">
      <c r="B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174"/>
      <c r="CR39" s="174"/>
      <c r="CS39" s="175"/>
      <c r="CT39" s="176"/>
      <c r="CU39" s="176"/>
      <c r="CV39" s="174"/>
      <c r="CW39" s="174"/>
      <c r="CX39" s="175"/>
      <c r="CY39" s="176"/>
      <c r="CZ39" s="176"/>
      <c r="DA39" s="177"/>
    </row>
  </sheetData>
  <sheetProtection algorithmName="SHA-512" hashValue="R0z6Liq23rFXuaie/QdXMjG9Ns2ZlecvKeCWGM4RUoyUsb0yzuX42pmfPFAQ5f3EElPtEECG+c54e4w67GZWuw==" saltValue="soGNeWwzIKucQ30coKgzPQ==" spinCount="100000" sheet="1" formatCells="0" formatColumns="0" formatRows="0" deleteRows="0" selectLockedCells="1" sort="0" autoFilter="0"/>
  <autoFilter ref="A14:DA14" xr:uid="{00000000-0009-0000-0000-000001000000}"/>
  <mergeCells count="28">
    <mergeCell ref="BH3:BQ3"/>
    <mergeCell ref="AP3:AS3"/>
    <mergeCell ref="CG11:CH12"/>
    <mergeCell ref="CE10:CH10"/>
    <mergeCell ref="X12:Y12"/>
    <mergeCell ref="BU12:BV12"/>
    <mergeCell ref="BY12:BZ12"/>
    <mergeCell ref="CT12:CU12"/>
    <mergeCell ref="CJ11:CM12"/>
    <mergeCell ref="CE11:CF12"/>
    <mergeCell ref="CI10:CP10"/>
    <mergeCell ref="W11:Y11"/>
    <mergeCell ref="CK2:CL2"/>
    <mergeCell ref="AW3:BB3"/>
    <mergeCell ref="CV11:CZ11"/>
    <mergeCell ref="H3:L3"/>
    <mergeCell ref="AU3:AV3"/>
    <mergeCell ref="AA3:AE3"/>
    <mergeCell ref="AF3:AJ3"/>
    <mergeCell ref="AK3:AO3"/>
    <mergeCell ref="BR3:BV3"/>
    <mergeCell ref="CB3:CI3"/>
    <mergeCell ref="BW3:CA3"/>
    <mergeCell ref="CQ3:CU3"/>
    <mergeCell ref="M3:S3"/>
    <mergeCell ref="T3:Z3"/>
    <mergeCell ref="BC3:BG3"/>
    <mergeCell ref="X4:Y4"/>
  </mergeCells>
  <phoneticPr fontId="18" type="noConversion"/>
  <conditionalFormatting sqref="CD15:CD30">
    <cfRule type="cellIs" dxfId="2" priority="6" stopIfTrue="1" operator="greaterThan">
      <formula>3.5</formula>
    </cfRule>
  </conditionalFormatting>
  <conditionalFormatting sqref="CT15:CU65536">
    <cfRule type="cellIs" dxfId="1" priority="2" stopIfTrue="1" operator="greaterThan">
      <formula>46387</formula>
    </cfRule>
  </conditionalFormatting>
  <conditionalFormatting sqref="CY15:CZ65536">
    <cfRule type="cellIs" dxfId="0" priority="1" stopIfTrue="1" operator="greaterThan">
      <formula>46387</formula>
    </cfRule>
  </conditionalFormatting>
  <dataValidations xWindow="1050" yWindow="821" count="24">
    <dataValidation type="decimal" allowBlank="1" showInputMessage="1" showErrorMessage="1" error="Wartości liczbowe [tys. zł]  z przedziału &lt;0;250000&gt;" prompt="Wartości liczbowe [tys. zł]  z przedziału &lt;0;250000&gt;" sqref="BY15:BY30 CA15:CA30 BO15:BR30 BT15:BW30" xr:uid="{00000000-0002-0000-0100-000000000000}">
      <formula1>0</formula1>
      <formula2>250000</formula2>
    </dataValidation>
    <dataValidation type="decimal" allowBlank="1" showInputMessage="1" showErrorMessage="1" error="Tylko wartości liczbowe &lt;0 ; 5000&gt;" prompt="Tylko wartości liczbowe &lt;0 ; 5000&gt;" sqref="AE15:AN30" xr:uid="{00000000-0002-0000-0100-000001000000}">
      <formula1>0</formula1>
      <formula2>5000</formula2>
    </dataValidation>
    <dataValidation type="whole" allowBlank="1" showInputMessage="1" showErrorMessage="1" error="Proszę wpisać wartość liczbową" prompt="Tylko wartości liczbowe &lt;0 ; 600000&gt;" sqref="K15:M30" xr:uid="{00000000-0002-0000-0100-000002000000}">
      <formula1>0</formula1>
      <formula2>600000</formula2>
    </dataValidation>
    <dataValidation allowBlank="1" showErrorMessage="1" prompt="wybór z listy rozwijanej" sqref="BL15:BL30" xr:uid="{00000000-0002-0000-0100-000003000000}"/>
    <dataValidation type="list" allowBlank="1" showInputMessage="1" showErrorMessage="1" error="Proszę wybrać z listy rozwijanej" prompt="wybór z listy rozwijanej" sqref="CK15:CL30 V15:AD30 AS15:AS30" xr:uid="{00000000-0002-0000-0100-000004000000}">
      <formula1>"TAK,NIE"</formula1>
    </dataValidation>
    <dataValidation allowBlank="1" showInputMessage="1" showErrorMessage="1" prompt="Opis w postaci tekstowej" sqref="CI15:CI30 CM15:CM30" xr:uid="{00000000-0002-0000-0100-000005000000}"/>
    <dataValidation type="whole" allowBlank="1" showInputMessage="1" showErrorMessage="1" error="Tylko wartości liczbowe &lt;0 ; 200000&gt;" prompt="Tylko wartości liczbowe &lt;0 ; 200000&gt;" sqref="AW15:BH30 BJ15:BJ30 AU15:AU30" xr:uid="{00000000-0002-0000-0100-000006000000}">
      <formula1>0</formula1>
      <formula2>200000</formula2>
    </dataValidation>
    <dataValidation type="whole" allowBlank="1" showInputMessage="1" showErrorMessage="1" error="Tylko wartości liczbowe &lt;0,0 ; 100,0&gt;" prompt="Tylko wartości liczbowe &lt;0,0 ; 100,0&gt;" sqref="AO15:AP30" xr:uid="{00000000-0002-0000-0100-000007000000}">
      <formula1>0</formula1>
      <formula2>100</formula2>
    </dataValidation>
    <dataValidation type="whole" allowBlank="1" showInputMessage="1" showErrorMessage="1" error="Tylko wartości liczbowe &lt;0,0 ; 300000,0&gt;" prompt="Tylko wartości liczbowe &lt;0,0 ; 300000,0&gt;" sqref="AQ15:AR30" xr:uid="{00000000-0002-0000-0100-000008000000}">
      <formula1>0</formula1>
      <formula2>300000</formula2>
    </dataValidation>
    <dataValidation type="decimal" allowBlank="1" showInputMessage="1" showErrorMessage="1" prompt="przeliczenie automatyczne_x000a_-nie wpisywać-" sqref="CC15:CD30 DA15:DA30 BS15:BS30" xr:uid="{00000000-0002-0000-0100-000009000000}">
      <formula1>0</formula1>
      <formula2>250000</formula2>
    </dataValidation>
    <dataValidation type="list" allowBlank="1" showInputMessage="1" showErrorMessage="1" error="Proszę wybrać z listy rozwijanej" prompt="wybór z listy rozwijanej" sqref="BK15:BK30 BM15:BM30" xr:uid="{00000000-0002-0000-0100-00000A000000}">
      <formula1>"BN,M,MO,R,RM,L, nie dotyczy,kilka inwestycji,"</formula1>
    </dataValidation>
    <dataValidation type="decimal" allowBlank="1" showInputMessage="1" showErrorMessage="1" error="Tylko wartości współrzędnych w formacie dziesiętnym_x000a_od 14,0000 do 24,5000" prompt="Tylko wartości współrzędnych w formacie dziesiętnym_x000a_od 14,0000 do 24,5000" sqref="CF15:CF30 CH15:CH30 CG15:CG17" xr:uid="{00000000-0002-0000-0100-00000B000000}">
      <formula1>14</formula1>
      <formula2>24.5</formula2>
    </dataValidation>
    <dataValidation type="decimal" allowBlank="1" showInputMessage="1" showErrorMessage="1" error="Tylko wartości współrzędnych w formacie dziesiętnym_x000a_od 49,0000 do 55,0000" prompt="Tylko wartości współrzędnych w formacie dziesiętnym_x000a_od 49,0000 do 55,0000" sqref="CE15:CE30 CG18:CG30" xr:uid="{00000000-0002-0000-0100-00000C000000}">
      <formula1>49</formula1>
      <formula2>55</formula2>
    </dataValidation>
    <dataValidation allowBlank="1" showInputMessage="1" showErrorMessage="1" prompt="Wartości liczbowe [tyś. zł]  z przedziału &lt;0;250000&gt;" sqref="CB15:CB30" xr:uid="{00000000-0002-0000-0100-00000D000000}"/>
    <dataValidation type="whole" allowBlank="1" showInputMessage="1" showErrorMessage="1" error="Proszę wpisać wartość liczbową" prompt="Tylko wartości liczbowe &lt;0 ; 2700000&gt;" sqref="N15:O30" xr:uid="{00000000-0002-0000-0100-00000E000000}">
      <formula1>0</formula1>
      <formula2>2700000</formula2>
    </dataValidation>
    <dataValidation allowBlank="1" showErrorMessage="1" sqref="CX20:CX30 CY15:CZ30 CS15:CV30 CQ15:CQ30 BI15:BI30" xr:uid="{00000000-0002-0000-0100-00000F000000}"/>
    <dataValidation type="list" allowBlank="1" showInputMessage="1" showErrorMessage="1" error="Proszę wybrać z listy rozwijanej" prompt="wybór z listy rozwijanej" sqref="G15:G30" xr:uid="{00000000-0002-0000-0100-000010000000}">
      <formula1>"A-oczyszczalnia aktywna,B-w budowie,W-wyłączona z eksploatacji"</formula1>
    </dataValidation>
    <dataValidation type="list" allowBlank="1" showInputMessage="1" showErrorMessage="1" error="Proszę wybrać z listy rozwijanej" prompt="wybór z listy rozwijanej" sqref="J15:J30" xr:uid="{00000000-0002-0000-0100-000011000000}">
      <formula1>"B,non B,PUB1,non PUB1,PUB2,non PUB2"</formula1>
    </dataValidation>
    <dataValidation type="whole" allowBlank="1" showInputMessage="1" showErrorMessage="1" error="Tylko wartości liczbowe &lt;0;100&gt;" prompt="Tylko wartości liczbowe &lt;0;100&gt;" sqref="P15:P30" xr:uid="{00000000-0002-0000-0100-000012000000}">
      <formula1>0</formula1>
      <formula2>100</formula2>
    </dataValidation>
    <dataValidation type="whole" allowBlank="1" showInputMessage="1" showErrorMessage="1" error="Tylko wartości liczbowe od 0 do 100" prompt="Tylko wartości liczbowe od 0 do 100" sqref="Q15:Q30" xr:uid="{00000000-0002-0000-0100-000013000000}">
      <formula1>0</formula1>
      <formula2>100</formula2>
    </dataValidation>
    <dataValidation type="list" allowBlank="1" showInputMessage="1" showErrorMessage="1" error="Proszę wybrać z listy rozwijalnej" prompt="proszę wybrać z listy rozwijalnej" sqref="AV15:AV30" xr:uid="{00000000-0002-0000-0100-000014000000}">
      <formula1>"CAOH,OBF,WKF,SYM,STOM,ATSO,INNE,BRAK"</formula1>
    </dataValidation>
    <dataValidation type="list" allowBlank="1" showInputMessage="1" showErrorMessage="1" error="Proszę wybrać z listy rozwijanej" prompt="wybór z listy rozwijanej" sqref="CJ15:CJ30" xr:uid="{00000000-0002-0000-0100-000015000000}">
      <formula1>"błędy wykonawcze, błędy eksploatacyjne, niewystarczająca wydajność hydrauliczna, zbyt mała przepustowość pod kątem możliwości przyjęcia ładunku zanieczyszczeń,"</formula1>
    </dataValidation>
    <dataValidation allowBlank="1" sqref="CX15:CX19 AT15:AT30" xr:uid="{00000000-0002-0000-0100-000016000000}"/>
    <dataValidation type="list" allowBlank="1" showInputMessage="1" showErrorMessage="1" error="Proszę wybrać z listy rozwijanej" prompt="wybór z listy rozwijanej" sqref="CW15:CW30 CR15:CR30" xr:uid="{00000000-0002-0000-0100-000017000000}">
      <formula1>"BN,M,MO,R,RM,L, kilka inwestycji,"</formula1>
    </dataValidation>
  </dataValidations>
  <pageMargins left="0.70866141732283472" right="0.70866141732283472" top="0.74803149606299213" bottom="0.74803149606299213" header="0.31496062992125984" footer="0.31496062992125984"/>
  <pageSetup paperSize="8"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5"/>
  <sheetViews>
    <sheetView zoomScale="70" zoomScaleNormal="70" workbookViewId="0">
      <selection activeCell="E17" sqref="E17"/>
    </sheetView>
  </sheetViews>
  <sheetFormatPr defaultRowHeight="15" x14ac:dyDescent="0.25"/>
  <cols>
    <col min="1" max="1" width="28.42578125" style="7" customWidth="1"/>
    <col min="2" max="2" width="27.28515625" style="7" customWidth="1"/>
    <col min="3" max="3" width="31.140625" style="34" customWidth="1"/>
    <col min="4" max="4" width="28.85546875" style="7" customWidth="1"/>
    <col min="5" max="5" width="34.7109375" style="7" customWidth="1"/>
    <col min="6" max="6" width="37.140625" style="7" customWidth="1"/>
    <col min="7" max="7" width="26.140625" style="7" customWidth="1"/>
    <col min="8" max="8" width="23.7109375" style="7" customWidth="1"/>
    <col min="9" max="9" width="53.7109375" style="7" customWidth="1"/>
    <col min="10" max="16384" width="9.140625" style="7"/>
  </cols>
  <sheetData>
    <row r="1" spans="1:9" ht="29.25" customHeight="1" thickBot="1" x14ac:dyDescent="0.5">
      <c r="A1" s="46" t="s">
        <v>7933</v>
      </c>
      <c r="B1" s="47"/>
      <c r="C1" s="48"/>
      <c r="D1" s="48"/>
      <c r="E1" s="36"/>
      <c r="F1" s="36"/>
      <c r="G1" s="36"/>
      <c r="H1" s="36"/>
      <c r="I1" s="36"/>
    </row>
    <row r="2" spans="1:9" ht="48" customHeight="1" thickBot="1" x14ac:dyDescent="0.3">
      <c r="A2" s="520" t="s">
        <v>7934</v>
      </c>
      <c r="B2" s="421"/>
      <c r="C2" s="421"/>
      <c r="D2" s="422"/>
      <c r="E2" s="133">
        <f>SUM('Aglomeracje 2022 r.'!$H$13:$H$207)</f>
        <v>0</v>
      </c>
      <c r="F2" s="36"/>
      <c r="G2" s="602" t="s">
        <v>8096</v>
      </c>
      <c r="H2" s="602"/>
      <c r="I2" s="501">
        <f>SUM(B6:H6)</f>
        <v>0</v>
      </c>
    </row>
    <row r="3" spans="1:9" s="435" customFormat="1" ht="27.75" customHeight="1" x14ac:dyDescent="0.25">
      <c r="A3" s="431" t="s">
        <v>3591</v>
      </c>
      <c r="B3" s="431"/>
      <c r="C3" s="432"/>
      <c r="D3" s="431"/>
      <c r="E3" s="431"/>
      <c r="F3" s="431"/>
      <c r="G3" s="567"/>
      <c r="H3" s="567"/>
      <c r="I3" s="431"/>
    </row>
    <row r="4" spans="1:9" s="430" customFormat="1" ht="182.25" customHeight="1" x14ac:dyDescent="0.25">
      <c r="A4" s="184" t="s">
        <v>7126</v>
      </c>
      <c r="B4" s="429" t="s">
        <v>7874</v>
      </c>
      <c r="C4" s="185" t="s">
        <v>7148</v>
      </c>
      <c r="D4" s="185" t="s">
        <v>3606</v>
      </c>
      <c r="E4" s="185" t="s">
        <v>7875</v>
      </c>
      <c r="F4" s="185" t="s">
        <v>7145</v>
      </c>
      <c r="G4" s="185" t="s">
        <v>7887</v>
      </c>
      <c r="H4" s="185" t="s">
        <v>7918</v>
      </c>
      <c r="I4" s="185" t="s">
        <v>7879</v>
      </c>
    </row>
    <row r="5" spans="1:9" s="136" customFormat="1" ht="47.25" hidden="1" customHeight="1" x14ac:dyDescent="0.35">
      <c r="A5" s="121" t="s">
        <v>7132</v>
      </c>
      <c r="B5" s="51">
        <f>COUNTIFS($B$15:$B$114,"*",$D$15:$D$114,"")</f>
        <v>0</v>
      </c>
      <c r="C5" s="51" t="s">
        <v>3594</v>
      </c>
      <c r="D5" s="52" t="s">
        <v>3594</v>
      </c>
      <c r="E5" s="52" t="s">
        <v>3594</v>
      </c>
      <c r="F5" s="52" t="s">
        <v>3594</v>
      </c>
      <c r="G5" s="52">
        <f>COUNTIF($G$15:$G$26,"&lt;49")</f>
        <v>0</v>
      </c>
      <c r="H5" s="52">
        <f>COUNTIF($H$15:$H$26,"&gt;25")</f>
        <v>0</v>
      </c>
      <c r="I5" s="52" t="s">
        <v>3594</v>
      </c>
    </row>
    <row r="6" spans="1:9" s="135" customFormat="1" ht="45" hidden="1" customHeight="1" x14ac:dyDescent="0.25">
      <c r="A6" s="121" t="s">
        <v>7133</v>
      </c>
      <c r="B6" s="51">
        <f>IF(E2-COUNTA($E$15:$E$114)&gt;0,E2-COUNTA($E$15:$E$114),0)</f>
        <v>0</v>
      </c>
      <c r="C6" s="51" t="s">
        <v>3594</v>
      </c>
      <c r="D6" s="51" t="s">
        <v>3594</v>
      </c>
      <c r="E6" s="51">
        <f>COUNTIFS($B$15:$B$113,"&lt;&gt;",E$15:E$113,"")</f>
        <v>0</v>
      </c>
      <c r="F6" s="51">
        <f>COUNTIFS($B$15:$B$113,"&lt;&gt;",F$15:F$113,"")</f>
        <v>0</v>
      </c>
      <c r="G6" s="51">
        <f>COUNTIFS($B$15:$B$113,"&lt;&gt;",G$15:G$113,"")</f>
        <v>0</v>
      </c>
      <c r="H6" s="51">
        <f>COUNTIFS($B$15:$B$113,"&lt;&gt;",H$15:H$113,"")</f>
        <v>0</v>
      </c>
      <c r="I6" s="51" t="s">
        <v>3594</v>
      </c>
    </row>
    <row r="7" spans="1:9" s="137" customFormat="1" ht="133.5" customHeight="1" x14ac:dyDescent="0.25">
      <c r="A7" s="184" t="s">
        <v>7134</v>
      </c>
      <c r="B7" s="50" t="str">
        <f t="shared" ref="B7:I7" si="0">IF(AND(B6&gt;0,B5&gt;0,B5&lt;&gt;"x",B6&lt;&gt;"x"),"Liczba pustych pól w kolumnie, które jeszcze należy uzupełnić: "&amp;B6&amp;", Liczba komórek błędnie wypełnionych w kolumnie: "&amp;B5,(IF(AND(OR(B5="x",B5=0),B6&gt;0,B6&lt;&gt;"x"),"Liczba pustych pól w kolumnie, które jeszcze należy uzupełnić: "&amp;B6,(IF(AND(OR(B6="x",B6=0),B5&gt;0,B5&lt;&gt;"x"),"Liczba komórek błędnie wypełnionych w kolumnie: "&amp;B5,"X")))))</f>
        <v>X</v>
      </c>
      <c r="C7" s="50" t="str">
        <f t="shared" si="0"/>
        <v>X</v>
      </c>
      <c r="D7" s="50" t="str">
        <f t="shared" si="0"/>
        <v>X</v>
      </c>
      <c r="E7" s="50" t="str">
        <f t="shared" si="0"/>
        <v>X</v>
      </c>
      <c r="F7" s="50" t="str">
        <f t="shared" si="0"/>
        <v>X</v>
      </c>
      <c r="G7" s="50" t="str">
        <f t="shared" si="0"/>
        <v>X</v>
      </c>
      <c r="H7" s="50" t="str">
        <f t="shared" si="0"/>
        <v>X</v>
      </c>
      <c r="I7" s="50" t="str">
        <f t="shared" si="0"/>
        <v>X</v>
      </c>
    </row>
    <row r="8" spans="1:9" x14ac:dyDescent="0.25">
      <c r="A8" s="60"/>
      <c r="B8" s="60"/>
      <c r="C8" s="61"/>
      <c r="D8" s="60"/>
      <c r="E8" s="60"/>
      <c r="F8" s="60"/>
      <c r="G8" s="36"/>
      <c r="H8" s="36"/>
      <c r="I8" s="60"/>
    </row>
    <row r="9" spans="1:9" ht="38.25" customHeight="1" x14ac:dyDescent="0.25">
      <c r="A9" s="60"/>
      <c r="B9" s="60"/>
      <c r="C9" s="61"/>
      <c r="D9" s="60"/>
      <c r="E9" s="60"/>
      <c r="F9" s="60"/>
      <c r="G9" s="36"/>
      <c r="H9" s="36"/>
      <c r="I9" s="60"/>
    </row>
    <row r="10" spans="1:9" s="38" customFormat="1" ht="45" customHeight="1" x14ac:dyDescent="0.2">
      <c r="A10" s="593" t="s">
        <v>8088</v>
      </c>
      <c r="B10" s="599" t="s">
        <v>7876</v>
      </c>
      <c r="C10" s="600"/>
      <c r="D10" s="600"/>
      <c r="E10" s="601"/>
      <c r="F10" s="600"/>
      <c r="G10" s="603" t="s">
        <v>3595</v>
      </c>
      <c r="H10" s="603"/>
      <c r="I10" s="423"/>
    </row>
    <row r="11" spans="1:9" s="138" customFormat="1" ht="36" customHeight="1" x14ac:dyDescent="0.25">
      <c r="A11" s="594"/>
      <c r="B11" s="595" t="s">
        <v>7877</v>
      </c>
      <c r="C11" s="596"/>
      <c r="D11" s="596"/>
      <c r="E11" s="424"/>
      <c r="F11" s="424"/>
      <c r="G11" s="440" t="s">
        <v>14</v>
      </c>
      <c r="H11" s="437"/>
      <c r="I11" s="425"/>
    </row>
    <row r="12" spans="1:9" s="139" customFormat="1" ht="36.75" customHeight="1" x14ac:dyDescent="0.25">
      <c r="A12" s="594"/>
      <c r="B12" s="597"/>
      <c r="C12" s="598"/>
      <c r="D12" s="598"/>
      <c r="E12" s="426"/>
      <c r="F12" s="426"/>
      <c r="G12" s="438"/>
      <c r="H12" s="439"/>
      <c r="I12" s="425"/>
    </row>
    <row r="13" spans="1:9" s="138" customFormat="1" ht="93.75" customHeight="1" x14ac:dyDescent="0.25">
      <c r="A13" s="594"/>
      <c r="B13" s="330" t="s">
        <v>7</v>
      </c>
      <c r="C13" s="334" t="s">
        <v>3593</v>
      </c>
      <c r="D13" s="427" t="s">
        <v>3597</v>
      </c>
      <c r="E13" s="428" t="s">
        <v>7941</v>
      </c>
      <c r="F13" s="428" t="s">
        <v>8089</v>
      </c>
      <c r="G13" s="387" t="s">
        <v>51</v>
      </c>
      <c r="H13" s="387" t="s">
        <v>52</v>
      </c>
      <c r="I13" s="436" t="s">
        <v>7878</v>
      </c>
    </row>
    <row r="14" spans="1:9" s="38" customFormat="1" ht="22.5" customHeight="1" x14ac:dyDescent="0.2">
      <c r="A14" s="117" t="s">
        <v>3594</v>
      </c>
      <c r="B14" s="120">
        <v>241</v>
      </c>
      <c r="C14" s="120">
        <v>242</v>
      </c>
      <c r="D14" s="120">
        <v>243</v>
      </c>
      <c r="E14" s="257">
        <v>244</v>
      </c>
      <c r="F14" s="120">
        <v>245</v>
      </c>
      <c r="G14" s="120">
        <v>246</v>
      </c>
      <c r="H14" s="120">
        <v>247</v>
      </c>
      <c r="I14" s="120">
        <v>248</v>
      </c>
    </row>
    <row r="15" spans="1:9" s="43" customFormat="1" ht="35.1" hidden="1" customHeight="1" x14ac:dyDescent="0.25">
      <c r="A15" s="154" t="str">
        <f>IF(B15&lt;&gt;"",IF(COUNTIF('Aglomeracje 2022 r.'!$C$16:$C$207,'KP 2022 r.'!B15)&gt;0,COUNTIF($B$18:B342,B15)&amp;"/"&amp;VLOOKUP(B15,'Aglomeracje 2022 r.'!$C$16:$H$232,6,0),"Brak takiego ID aglomeracji w Aglomeracje 2022 r."),"")</f>
        <v/>
      </c>
      <c r="B15" s="12"/>
      <c r="C15" s="81" t="str">
        <f>IF(B15&lt;&gt;"",IF(COUNTIF(' Dane pomocnicze (ze spr. 21)'!$C$5:$C$1540,B15)&gt;0,VLOOKUP(B15,' Dane pomocnicze (ze spr. 21)'!$C$5:$V$1540,2,0),"Brak takiego ID aglomeracji w spr. z 2021 r."),"")</f>
        <v/>
      </c>
      <c r="D15" s="82" t="str">
        <f>IF(COUNTIF(' Dane pomocnicze (ze spr. 21)'!$C$5:$C$1540,B15)&gt;0,VLOOKUP(B15,' Dane pomocnicze (ze spr. 21)'!$C$5:$V$1540,20,0),"")</f>
        <v/>
      </c>
      <c r="E15" s="11"/>
      <c r="F15" s="122" t="str">
        <f>IF(E15&lt;&gt;"",(IF(COUNTIF(' Dane pomocnicze (ze spr. 21)'!$C$5:$C$1540,E15)&gt;0,VLOOKUP(E15,' Dane pomocnicze (ze spr. 21)'!$C$5:$D$1540,2,0),"brak tego ID w spr.21")),"")</f>
        <v/>
      </c>
      <c r="G15" s="40"/>
      <c r="H15" s="40"/>
      <c r="I15" s="134"/>
    </row>
    <row r="16" spans="1:9" s="43" customFormat="1" ht="35.1" hidden="1" customHeight="1" x14ac:dyDescent="0.25">
      <c r="A16" s="154" t="str">
        <f>IF(B16&lt;&gt;"",IF(COUNTIF('Aglomeracje 2022 r.'!$C$16:$C$207,'KP 2022 r.'!B16)&gt;0,COUNTIF($B$18:B343,B16)&amp;"/"&amp;VLOOKUP(B16,'Aglomeracje 2022 r.'!$C$16:$H$232,6,0),"Brak takiego ID aglomeracji w Aglomeracje 2022 r."),"")</f>
        <v/>
      </c>
      <c r="B16" s="12"/>
      <c r="C16" s="81" t="str">
        <f>IF(B16&lt;&gt;"",IF(COUNTIF(' Dane pomocnicze (ze spr. 21)'!$C$5:$C$1540,B16)&gt;0,VLOOKUP(B16,' Dane pomocnicze (ze spr. 21)'!$C$5:$V$1540,2,0),"Brak takiego ID aglomeracji w spr. z 2021 r."),"")</f>
        <v/>
      </c>
      <c r="D16" s="82" t="str">
        <f>IF(COUNTIF(' Dane pomocnicze (ze spr. 21)'!$C$5:$C$1540,B16)&gt;0,VLOOKUP(B16,' Dane pomocnicze (ze spr. 21)'!$C$5:$V$1540,20,0),"")</f>
        <v/>
      </c>
      <c r="E16" s="11"/>
      <c r="F16" s="122" t="str">
        <f>IF(E16&lt;&gt;"",(IF(COUNTIF(' Dane pomocnicze (ze spr. 21)'!$C$5:$C$1540,E16)&gt;0,VLOOKUP(E16,' Dane pomocnicze (ze spr. 21)'!$C$5:$D$1540,2,0),"brak tego ID w spr.21")),"")</f>
        <v/>
      </c>
      <c r="G16" s="40"/>
      <c r="H16" s="40"/>
      <c r="I16" s="134"/>
    </row>
    <row r="17" spans="1:9" s="43" customFormat="1" ht="35.1" customHeight="1" x14ac:dyDescent="0.25">
      <c r="A17" s="154" t="str">
        <f>IF(B17&lt;&gt;"",IF(COUNTIF('Aglomeracje 2022 r.'!$C$16:$C$207,'KP 2022 r.'!B17)&gt;0,COUNTIF($B$15:B344,B17)&amp;"/"&amp;VLOOKUP(B17,'Aglomeracje 2022 r.'!$C$16:$H$232,6,0),"Brak takiego ID aglomeracji w Aglomeracje 2022 r."),"")</f>
        <v/>
      </c>
      <c r="B17" s="12"/>
      <c r="C17" s="81" t="str">
        <f>IF(B17&lt;&gt;"",IF(COUNTIF(' Dane pomocnicze (ze spr. 21)'!$C$5:$C$1540,B17)&gt;0,VLOOKUP(B17,' Dane pomocnicze (ze spr. 21)'!$C$5:$V$1540,2,0),"Brak takiego ID aglomeracji w spr. z 2021 r."),"")</f>
        <v/>
      </c>
      <c r="D17" s="82" t="str">
        <f>IF(COUNTIF(' Dane pomocnicze (ze spr. 21)'!$C$5:$C$1540,B17)&gt;0,VLOOKUP(B17,' Dane pomocnicze (ze spr. 21)'!$C$5:$V$1540,20,0),"")</f>
        <v/>
      </c>
      <c r="E17" s="11"/>
      <c r="F17" s="122" t="str">
        <f>IF(E17&lt;&gt;"",(IF(COUNTIF(' Dane pomocnicze (ze spr. 21)'!$C$5:$C$1540,E17)&gt;0,VLOOKUP(E17,' Dane pomocnicze (ze spr. 21)'!$C$5:$D$1540,2,0),"brak tego ID w spr.21")),"")</f>
        <v/>
      </c>
      <c r="G17" s="40"/>
      <c r="H17" s="40"/>
      <c r="I17" s="134"/>
    </row>
    <row r="18" spans="1:9" s="43" customFormat="1" ht="35.1" customHeight="1" x14ac:dyDescent="0.25">
      <c r="A18" s="154" t="str">
        <f>IF(B18&lt;&gt;"",IF(COUNTIF('Aglomeracje 2022 r.'!$C$16:$C$207,'KP 2022 r.'!B18)&gt;0,COUNTIF($B$15:B345,B18)&amp;"/"&amp;VLOOKUP(B18,'Aglomeracje 2022 r.'!$C$16:$H$232,6,0),"Brak takiego ID aglomeracji w Aglomeracje 2022 r."),"")</f>
        <v/>
      </c>
      <c r="B18" s="12"/>
      <c r="C18" s="81" t="str">
        <f>IF(B18&lt;&gt;"",IF(COUNTIF(' Dane pomocnicze (ze spr. 21)'!$C$5:$C$1540,B18)&gt;0,VLOOKUP(B18,' Dane pomocnicze (ze spr. 21)'!$C$5:$V$1540,2,0),"Brak takiego ID aglomeracji w spr. z 2021 r."),"")</f>
        <v/>
      </c>
      <c r="D18" s="82" t="str">
        <f>IF(COUNTIF(' Dane pomocnicze (ze spr. 21)'!$C$5:$C$1540,B18)&gt;0,VLOOKUP(B18,' Dane pomocnicze (ze spr. 21)'!$C$5:$V$1540,20,0),"")</f>
        <v/>
      </c>
      <c r="E18" s="11"/>
      <c r="F18" s="122" t="str">
        <f>IF(E18&lt;&gt;"",(IF(COUNTIF(' Dane pomocnicze (ze spr. 21)'!$C$5:$C$1540,E18)&gt;0,VLOOKUP(E18,' Dane pomocnicze (ze spr. 21)'!$C$5:$D$1540,2,0),"brak tego ID w spr.21")),"")</f>
        <v/>
      </c>
      <c r="G18" s="40"/>
      <c r="H18" s="40"/>
      <c r="I18" s="134"/>
    </row>
    <row r="19" spans="1:9" s="43" customFormat="1" ht="35.1" customHeight="1" x14ac:dyDescent="0.25">
      <c r="A19" s="154" t="str">
        <f>IF(B19&lt;&gt;"",IF(COUNTIF('Aglomeracje 2022 r.'!$C$16:$C$207,'KP 2022 r.'!B19)&gt;0,COUNTIF($B$15:B346,B19)&amp;"/"&amp;VLOOKUP(B19,'Aglomeracje 2022 r.'!$C$16:$H$232,6,0),"Brak takiego ID aglomeracji w Aglomeracje 2022 r."),"")</f>
        <v/>
      </c>
      <c r="B19" s="12"/>
      <c r="C19" s="81" t="str">
        <f>IF(B19&lt;&gt;"",IF(COUNTIF(' Dane pomocnicze (ze spr. 21)'!$C$5:$C$1540,B19)&gt;0,VLOOKUP(B19,' Dane pomocnicze (ze spr. 21)'!$C$5:$V$1540,2,0),"Brak takiego ID aglomeracji w spr. z 2021 r."),"")</f>
        <v/>
      </c>
      <c r="D19" s="82" t="str">
        <f>IF(COUNTIF(' Dane pomocnicze (ze spr. 21)'!$C$5:$C$1540,B19)&gt;0,VLOOKUP(B19,' Dane pomocnicze (ze spr. 21)'!$C$5:$V$1540,20,0),"")</f>
        <v/>
      </c>
      <c r="E19" s="11"/>
      <c r="F19" s="122" t="str">
        <f>IF(E19&lt;&gt;"",(IF(COUNTIF(' Dane pomocnicze (ze spr. 21)'!$C$5:$C$1540,E19)&gt;0,VLOOKUP(E19,' Dane pomocnicze (ze spr. 21)'!$C$5:$D$1540,2,0),"brak tego ID w spr.21")),"")</f>
        <v/>
      </c>
      <c r="G19" s="40"/>
      <c r="H19" s="40"/>
      <c r="I19" s="134"/>
    </row>
    <row r="20" spans="1:9" s="43" customFormat="1" ht="35.1" customHeight="1" x14ac:dyDescent="0.25">
      <c r="A20" s="154" t="str">
        <f>IF(B20&lt;&gt;"",IF(COUNTIF('Aglomeracje 2022 r.'!$C$16:$C$207,'KP 2022 r.'!B20)&gt;0,COUNTIF($B$15:B347,B20)&amp;"/"&amp;VLOOKUP(B20,'Aglomeracje 2022 r.'!$C$16:$H$232,6,0),"Brak takiego ID aglomeracji w Aglomeracje 2022 r."),"")</f>
        <v/>
      </c>
      <c r="B20" s="12"/>
      <c r="C20" s="81" t="str">
        <f>IF(B20&lt;&gt;"",IF(COUNTIF(' Dane pomocnicze (ze spr. 21)'!$C$5:$C$1540,B20)&gt;0,VLOOKUP(B20,' Dane pomocnicze (ze spr. 21)'!$C$5:$V$1540,2,0),"Brak takiego ID aglomeracji w spr. z 2021 r."),"")</f>
        <v/>
      </c>
      <c r="D20" s="82" t="str">
        <f>IF(COUNTIF(' Dane pomocnicze (ze spr. 21)'!$C$5:$C$1540,B20)&gt;0,VLOOKUP(B20,' Dane pomocnicze (ze spr. 21)'!$C$5:$V$1540,20,0),"")</f>
        <v/>
      </c>
      <c r="E20" s="11"/>
      <c r="F20" s="122" t="str">
        <f>IF(E20&lt;&gt;"",(IF(COUNTIF(' Dane pomocnicze (ze spr. 21)'!$C$5:$C$1540,E20)&gt;0,VLOOKUP(E20,' Dane pomocnicze (ze spr. 21)'!$C$5:$D$1540,2,0),"brak tego ID w spr.21")),"")</f>
        <v/>
      </c>
      <c r="G20" s="40"/>
      <c r="H20" s="40"/>
      <c r="I20" s="134"/>
    </row>
    <row r="21" spans="1:9" s="43" customFormat="1" ht="35.1" customHeight="1" x14ac:dyDescent="0.25">
      <c r="A21" s="154" t="str">
        <f>IF(B21&lt;&gt;"",IF(COUNTIF('Aglomeracje 2022 r.'!$C$16:$C$207,'KP 2022 r.'!B21)&gt;0,COUNTIF($B$15:B348,B21)&amp;"/"&amp;VLOOKUP(B21,'Aglomeracje 2022 r.'!$C$16:$H$232,6,0),"Brak takiego ID aglomeracji w Aglomeracje 2022 r."),"")</f>
        <v/>
      </c>
      <c r="B21" s="12"/>
      <c r="C21" s="81" t="str">
        <f>IF(B21&lt;&gt;"",IF(COUNTIF(' Dane pomocnicze (ze spr. 21)'!$C$5:$C$1540,B21)&gt;0,VLOOKUP(B21,' Dane pomocnicze (ze spr. 21)'!$C$5:$V$1540,2,0),"Brak takiego ID aglomeracji w spr. z 2021 r."),"")</f>
        <v/>
      </c>
      <c r="D21" s="82" t="str">
        <f>IF(COUNTIF(' Dane pomocnicze (ze spr. 21)'!$C$5:$C$1540,B21)&gt;0,VLOOKUP(B21,' Dane pomocnicze (ze spr. 21)'!$C$5:$V$1540,20,0),"")</f>
        <v/>
      </c>
      <c r="E21" s="11"/>
      <c r="F21" s="122" t="str">
        <f>IF(E21&lt;&gt;"",(IF(COUNTIF(' Dane pomocnicze (ze spr. 21)'!$C$5:$C$1540,E21)&gt;0,VLOOKUP(E21,' Dane pomocnicze (ze spr. 21)'!$C$5:$D$1540,2,0),"brak tego ID w spr.21")),"")</f>
        <v/>
      </c>
      <c r="G21" s="40"/>
      <c r="H21" s="40"/>
      <c r="I21" s="134"/>
    </row>
    <row r="22" spans="1:9" s="43" customFormat="1" ht="35.1" customHeight="1" x14ac:dyDescent="0.25">
      <c r="A22" s="154" t="str">
        <f>IF(B22&lt;&gt;"",IF(COUNTIF('Aglomeracje 2022 r.'!$C$16:$C$207,'KP 2022 r.'!B22)&gt;0,COUNTIF($B$15:B349,B22)&amp;"/"&amp;VLOOKUP(B22,'Aglomeracje 2022 r.'!$C$16:$H$232,6,0),"Brak takiego ID aglomeracji w Aglomeracje 2022 r."),"")</f>
        <v/>
      </c>
      <c r="B22" s="12"/>
      <c r="C22" s="81" t="str">
        <f>IF(B22&lt;&gt;"",IF(COUNTIF(' Dane pomocnicze (ze spr. 21)'!$C$5:$C$1540,B22)&gt;0,VLOOKUP(B22,' Dane pomocnicze (ze spr. 21)'!$C$5:$V$1540,2,0),"Brak takiego ID aglomeracji w spr. z 2021 r."),"")</f>
        <v/>
      </c>
      <c r="D22" s="82" t="str">
        <f>IF(COUNTIF(' Dane pomocnicze (ze spr. 21)'!$C$5:$C$1540,B22)&gt;0,VLOOKUP(B22,' Dane pomocnicze (ze spr. 21)'!$C$5:$V$1540,20,0),"")</f>
        <v/>
      </c>
      <c r="E22" s="11"/>
      <c r="F22" s="122" t="str">
        <f>IF(E22&lt;&gt;"",(IF(COUNTIF(' Dane pomocnicze (ze spr. 21)'!$C$5:$C$1540,E22)&gt;0,VLOOKUP(E22,' Dane pomocnicze (ze spr. 21)'!$C$5:$D$1540,2,0),"brak tego ID w spr.21")),"")</f>
        <v/>
      </c>
      <c r="G22" s="40"/>
      <c r="H22" s="40"/>
      <c r="I22" s="134"/>
    </row>
    <row r="23" spans="1:9" s="43" customFormat="1" ht="35.1" customHeight="1" x14ac:dyDescent="0.25">
      <c r="A23" s="154" t="str">
        <f>IF(B23&lt;&gt;"",IF(COUNTIF('Aglomeracje 2022 r.'!$C$16:$C$207,'KP 2022 r.'!B23)&gt;0,COUNTIF($B$15:B350,B23)&amp;"/"&amp;VLOOKUP(B23,'Aglomeracje 2022 r.'!$C$16:$H$232,6,0),"Brak takiego ID aglomeracji w Aglomeracje 2022 r."),"")</f>
        <v/>
      </c>
      <c r="B23" s="12"/>
      <c r="C23" s="81" t="str">
        <f>IF(B23&lt;&gt;"",IF(COUNTIF(' Dane pomocnicze (ze spr. 21)'!$C$5:$C$1540,B23)&gt;0,VLOOKUP(B23,' Dane pomocnicze (ze spr. 21)'!$C$5:$V$1540,2,0),"Brak takiego ID aglomeracji w spr. z 2021 r."),"")</f>
        <v/>
      </c>
      <c r="D23" s="82" t="str">
        <f>IF(COUNTIF(' Dane pomocnicze (ze spr. 21)'!$C$5:$C$1540,B23)&gt;0,VLOOKUP(B23,' Dane pomocnicze (ze spr. 21)'!$C$5:$V$1540,20,0),"")</f>
        <v/>
      </c>
      <c r="E23" s="11"/>
      <c r="F23" s="122" t="str">
        <f>IF(E23&lt;&gt;"",(IF(COUNTIF(' Dane pomocnicze (ze spr. 21)'!$C$5:$C$1540,E23)&gt;0,VLOOKUP(E23,' Dane pomocnicze (ze spr. 21)'!$C$5:$D$1540,2,0),"brak tego ID w spr.21")),"")</f>
        <v/>
      </c>
      <c r="G23" s="40"/>
      <c r="H23" s="40"/>
      <c r="I23" s="134"/>
    </row>
    <row r="24" spans="1:9" s="43" customFormat="1" ht="35.1" customHeight="1" x14ac:dyDescent="0.25">
      <c r="A24" s="154" t="str">
        <f>IF(B24&lt;&gt;"",IF(COUNTIF('Aglomeracje 2022 r.'!$C$16:$C$207,'KP 2022 r.'!B24)&gt;0,COUNTIF($B$15:B351,B24)&amp;"/"&amp;VLOOKUP(B24,'Aglomeracje 2022 r.'!$C$16:$H$232,6,0),"Brak takiego ID aglomeracji w Aglomeracje 2022 r."),"")</f>
        <v/>
      </c>
      <c r="B24" s="12"/>
      <c r="C24" s="81" t="str">
        <f>IF(B24&lt;&gt;"",IF(COUNTIF(' Dane pomocnicze (ze spr. 21)'!$C$5:$C$1540,B24)&gt;0,VLOOKUP(B24,' Dane pomocnicze (ze spr. 21)'!$C$5:$V$1540,2,0),"Brak takiego ID aglomeracji w spr. z 2021 r."),"")</f>
        <v/>
      </c>
      <c r="D24" s="82" t="str">
        <f>IF(COUNTIF(' Dane pomocnicze (ze spr. 21)'!$C$5:$C$1540,B24)&gt;0,VLOOKUP(B24,' Dane pomocnicze (ze spr. 21)'!$C$5:$V$1540,20,0),"")</f>
        <v/>
      </c>
      <c r="E24" s="11"/>
      <c r="F24" s="122" t="str">
        <f>IF(E24&lt;&gt;"",(IF(COUNTIF(' Dane pomocnicze (ze spr. 21)'!$C$5:$C$1540,E24)&gt;0,VLOOKUP(E24,' Dane pomocnicze (ze spr. 21)'!$C$5:$D$1540,2,0),"brak tego ID w spr.21")),"")</f>
        <v/>
      </c>
      <c r="G24" s="40"/>
      <c r="H24" s="40"/>
      <c r="I24" s="134"/>
    </row>
    <row r="25" spans="1:9" s="43" customFormat="1" ht="35.1" customHeight="1" x14ac:dyDescent="0.25">
      <c r="A25" s="154" t="str">
        <f>IF(B25&lt;&gt;"",IF(COUNTIF('Aglomeracje 2022 r.'!$C$16:$C$207,'KP 2022 r.'!B25)&gt;0,COUNTIF($B$15:B352,B25)&amp;"/"&amp;VLOOKUP(B25,'Aglomeracje 2022 r.'!$C$16:$H$232,6,0),"Brak takiego ID aglomeracji w Aglomeracje 2022 r."),"")</f>
        <v/>
      </c>
      <c r="B25" s="12"/>
      <c r="C25" s="81" t="str">
        <f>IF(B25&lt;&gt;"",IF(COUNTIF(' Dane pomocnicze (ze spr. 21)'!$C$5:$C$1540,B25)&gt;0,VLOOKUP(B25,' Dane pomocnicze (ze spr. 21)'!$C$5:$V$1540,2,0),"Brak takiego ID aglomeracji w spr. z 2021 r."),"")</f>
        <v/>
      </c>
      <c r="D25" s="82" t="str">
        <f>IF(COUNTIF(' Dane pomocnicze (ze spr. 21)'!$C$5:$C$1540,B25)&gt;0,VLOOKUP(B25,' Dane pomocnicze (ze spr. 21)'!$C$5:$V$1540,20,0),"")</f>
        <v/>
      </c>
      <c r="E25" s="11"/>
      <c r="F25" s="122" t="str">
        <f>IF(E25&lt;&gt;"",(IF(COUNTIF(' Dane pomocnicze (ze spr. 21)'!$C$5:$C$1540,E25)&gt;0,VLOOKUP(E25,' Dane pomocnicze (ze spr. 21)'!$C$5:$D$1540,2,0),"brak tego ID w spr.21")),"")</f>
        <v/>
      </c>
      <c r="G25" s="40"/>
      <c r="H25" s="40"/>
      <c r="I25" s="134"/>
    </row>
    <row r="26" spans="1:9" s="43" customFormat="1" ht="35.1" customHeight="1" x14ac:dyDescent="0.25">
      <c r="A26" s="154" t="str">
        <f>IF(B26&lt;&gt;"",IF(COUNTIF('Aglomeracje 2022 r.'!$C$16:$C$207,'KP 2022 r.'!B26)&gt;0,COUNTIF($B$15:B353,B26)&amp;"/"&amp;VLOOKUP(B26,'Aglomeracje 2022 r.'!$C$16:$H$232,6,0),"Brak takiego ID aglomeracji w Aglomeracje 2022 r."),"")</f>
        <v/>
      </c>
      <c r="B26" s="12"/>
      <c r="C26" s="81" t="str">
        <f>IF(B26&lt;&gt;"",IF(COUNTIF(' Dane pomocnicze (ze spr. 21)'!$C$5:$C$1540,B26)&gt;0,VLOOKUP(B26,' Dane pomocnicze (ze spr. 21)'!$C$5:$V$1540,2,0),"Brak takiego ID aglomeracji w spr. z 2021 r."),"")</f>
        <v/>
      </c>
      <c r="D26" s="82" t="str">
        <f>IF(COUNTIF(' Dane pomocnicze (ze spr. 21)'!$C$5:$C$1540,B26)&gt;0,VLOOKUP(B26,' Dane pomocnicze (ze spr. 21)'!$C$5:$V$1540,20,0),"")</f>
        <v/>
      </c>
      <c r="E26" s="11"/>
      <c r="F26" s="122" t="str">
        <f>IF(E26&lt;&gt;"",(IF(COUNTIF(' Dane pomocnicze (ze spr. 21)'!$C$5:$C$1540,E26)&gt;0,VLOOKUP(E26,' Dane pomocnicze (ze spr. 21)'!$C$5:$D$1540,2,0),"brak tego ID w spr.21")),"")</f>
        <v/>
      </c>
      <c r="G26" s="40"/>
      <c r="H26" s="40"/>
      <c r="I26" s="134"/>
    </row>
    <row r="27" spans="1:9" s="44" customFormat="1" ht="35.1" customHeight="1" x14ac:dyDescent="0.25">
      <c r="A27" s="154" t="str">
        <f>IF(B27&lt;&gt;"",IF(COUNTIF('Aglomeracje 2022 r.'!$C$16:$C$207,'KP 2022 r.'!B27)&gt;0,COUNTIF($B$15:B354,B27)&amp;"/"&amp;VLOOKUP(B27,'Aglomeracje 2022 r.'!$C$16:$H$232,6,0),"Brak takiego ID aglomeracji w Aglomeracje 2022 r."),"")</f>
        <v/>
      </c>
      <c r="B27" s="12"/>
      <c r="C27" s="81" t="str">
        <f>IF(B27&lt;&gt;"",IF(COUNTIF(' Dane pomocnicze (ze spr. 21)'!$C$5:$C$1540,B27)&gt;0,VLOOKUP(B27,' Dane pomocnicze (ze spr. 21)'!$C$5:$V$1540,2,0),"Brak takiego ID aglomeracji w spr. z 2021 r."),"")</f>
        <v/>
      </c>
      <c r="D27" s="82" t="str">
        <f>IF(COUNTIF(' Dane pomocnicze (ze spr. 21)'!$C$5:$C$1540,B27)&gt;0,VLOOKUP(B27,' Dane pomocnicze (ze spr. 21)'!$C$5:$V$1540,20,0),"")</f>
        <v/>
      </c>
      <c r="E27" s="11"/>
      <c r="F27" s="122" t="str">
        <f>IF(E27&lt;&gt;"",(IF(COUNTIF(' Dane pomocnicze (ze spr. 21)'!$C$5:$C$1540,E27)&gt;0,VLOOKUP(E27,' Dane pomocnicze (ze spr. 21)'!$C$5:$D$1540,2,0),"brak tego ID w spr.21")),"")</f>
        <v/>
      </c>
      <c r="G27" s="40"/>
      <c r="H27" s="40"/>
      <c r="I27" s="134"/>
    </row>
    <row r="28" spans="1:9" s="45" customFormat="1" ht="35.1" customHeight="1" x14ac:dyDescent="0.25">
      <c r="A28" s="154" t="str">
        <f>IF(B28&lt;&gt;"",IF(COUNTIF('Aglomeracje 2022 r.'!$C$16:$C$207,'KP 2022 r.'!B28)&gt;0,COUNTIF($B$15:B355,B28)&amp;"/"&amp;VLOOKUP(B28,'Aglomeracje 2022 r.'!$C$16:$H$232,6,0),"Brak takiego ID aglomeracji w Aglomeracje 2022 r."),"")</f>
        <v/>
      </c>
      <c r="B28" s="12"/>
      <c r="C28" s="81" t="str">
        <f>IF(B28&lt;&gt;"",IF(COUNTIF(' Dane pomocnicze (ze spr. 21)'!$C$5:$C$1540,B28)&gt;0,VLOOKUP(B28,' Dane pomocnicze (ze spr. 21)'!$C$5:$V$1540,2,0),"Brak takiego ID aglomeracji w spr. z 2021 r."),"")</f>
        <v/>
      </c>
      <c r="D28" s="82" t="str">
        <f>IF(COUNTIF(' Dane pomocnicze (ze spr. 21)'!$C$5:$C$1540,B28)&gt;0,VLOOKUP(B28,' Dane pomocnicze (ze spr. 21)'!$C$5:$V$1540,20,0),"")</f>
        <v/>
      </c>
      <c r="E28" s="11"/>
      <c r="F28" s="122" t="str">
        <f>IF(E28&lt;&gt;"",(IF(COUNTIF(' Dane pomocnicze (ze spr. 21)'!$C$5:$C$1540,E28)&gt;0,VLOOKUP(E28,' Dane pomocnicze (ze spr. 21)'!$C$5:$D$1540,2,0),"brak tego ID w spr.21")),"")</f>
        <v/>
      </c>
      <c r="G28" s="40"/>
      <c r="H28" s="40"/>
      <c r="I28" s="134"/>
    </row>
    <row r="29" spans="1:9" s="45" customFormat="1" ht="35.1" customHeight="1" x14ac:dyDescent="0.25">
      <c r="A29" s="154" t="str">
        <f>IF(B29&lt;&gt;"",IF(COUNTIF('Aglomeracje 2022 r.'!$C$16:$C$207,'KP 2022 r.'!B29)&gt;0,COUNTIF($B$15:B356,B29)&amp;"/"&amp;VLOOKUP(B29,'Aglomeracje 2022 r.'!$C$16:$H$232,6,0),"Brak takiego ID aglomeracji w Aglomeracje 2022 r."),"")</f>
        <v/>
      </c>
      <c r="B29" s="12"/>
      <c r="C29" s="81" t="str">
        <f>IF(B29&lt;&gt;"",IF(COUNTIF(' Dane pomocnicze (ze spr. 21)'!$C$5:$C$1540,B29)&gt;0,VLOOKUP(B29,' Dane pomocnicze (ze spr. 21)'!$C$5:$V$1540,2,0),"Brak takiego ID aglomeracji w spr. z 2021 r."),"")</f>
        <v/>
      </c>
      <c r="D29" s="82" t="str">
        <f>IF(COUNTIF(' Dane pomocnicze (ze spr. 21)'!$C$5:$C$1540,B29)&gt;0,VLOOKUP(B29,' Dane pomocnicze (ze spr. 21)'!$C$5:$V$1540,20,0),"")</f>
        <v/>
      </c>
      <c r="E29" s="11"/>
      <c r="F29" s="122" t="str">
        <f>IF(E29&lt;&gt;"",(IF(COUNTIF(' Dane pomocnicze (ze spr. 21)'!$C$5:$C$1540,E29)&gt;0,VLOOKUP(E29,' Dane pomocnicze (ze spr. 21)'!$C$5:$D$1540,2,0),"brak tego ID w spr.21")),"")</f>
        <v/>
      </c>
      <c r="G29" s="40"/>
      <c r="H29" s="40"/>
      <c r="I29" s="134"/>
    </row>
    <row r="30" spans="1:9" s="45" customFormat="1" ht="35.1" customHeight="1" x14ac:dyDescent="0.25">
      <c r="A30" s="154" t="str">
        <f>IF(B30&lt;&gt;"",IF(COUNTIF('Aglomeracje 2022 r.'!$C$16:$C$207,'KP 2022 r.'!B30)&gt;0,COUNTIF($B$15:B357,B30)&amp;"/"&amp;VLOOKUP(B30,'Aglomeracje 2022 r.'!$C$16:$H$232,6,0),"Brak takiego ID aglomeracji w Aglomeracje 2022 r."),"")</f>
        <v/>
      </c>
      <c r="B30" s="12"/>
      <c r="C30" s="81" t="str">
        <f>IF(B30&lt;&gt;"",IF(COUNTIF(' Dane pomocnicze (ze spr. 21)'!$C$5:$C$1540,B30)&gt;0,VLOOKUP(B30,' Dane pomocnicze (ze spr. 21)'!$C$5:$V$1540,2,0),"Brak takiego ID aglomeracji w spr. z 2021 r."),"")</f>
        <v/>
      </c>
      <c r="D30" s="82" t="str">
        <f>IF(COUNTIF(' Dane pomocnicze (ze spr. 21)'!$C$5:$C$1540,B30)&gt;0,VLOOKUP(B30,' Dane pomocnicze (ze spr. 21)'!$C$5:$V$1540,20,0),"")</f>
        <v/>
      </c>
      <c r="E30" s="11"/>
      <c r="F30" s="122" t="str">
        <f>IF(E30&lt;&gt;"",(IF(COUNTIF(' Dane pomocnicze (ze spr. 21)'!$C$5:$C$1540,E30)&gt;0,VLOOKUP(E30,' Dane pomocnicze (ze spr. 21)'!$C$5:$D$1540,2,0),"brak tego ID w spr.")),"")</f>
        <v/>
      </c>
      <c r="G30" s="40"/>
      <c r="H30" s="40"/>
      <c r="I30" s="134"/>
    </row>
    <row r="31" spans="1:9" x14ac:dyDescent="0.25">
      <c r="A31" s="34"/>
    </row>
    <row r="32" spans="1:9" x14ac:dyDescent="0.25">
      <c r="A32" s="34"/>
    </row>
    <row r="33" spans="1:1" x14ac:dyDescent="0.25">
      <c r="A33" s="34"/>
    </row>
    <row r="34" spans="1:1" x14ac:dyDescent="0.25">
      <c r="A34" s="34"/>
    </row>
    <row r="35" spans="1:1" x14ac:dyDescent="0.25">
      <c r="A35" s="34"/>
    </row>
    <row r="36" spans="1:1" x14ac:dyDescent="0.25">
      <c r="A36" s="34"/>
    </row>
    <row r="37" spans="1:1" x14ac:dyDescent="0.25">
      <c r="A37" s="34"/>
    </row>
    <row r="38" spans="1:1" x14ac:dyDescent="0.25">
      <c r="A38" s="34"/>
    </row>
    <row r="39" spans="1:1" x14ac:dyDescent="0.25">
      <c r="A39" s="34"/>
    </row>
    <row r="40" spans="1:1" x14ac:dyDescent="0.25">
      <c r="A40" s="34"/>
    </row>
    <row r="41" spans="1:1" x14ac:dyDescent="0.25">
      <c r="A41" s="34"/>
    </row>
    <row r="42" spans="1:1" x14ac:dyDescent="0.25">
      <c r="A42" s="34"/>
    </row>
    <row r="43" spans="1:1" x14ac:dyDescent="0.25">
      <c r="A43" s="34"/>
    </row>
    <row r="44" spans="1:1" x14ac:dyDescent="0.25">
      <c r="A44" s="34"/>
    </row>
    <row r="45" spans="1:1" x14ac:dyDescent="0.25">
      <c r="A45" s="34"/>
    </row>
    <row r="46" spans="1:1" x14ac:dyDescent="0.25">
      <c r="A46" s="34"/>
    </row>
    <row r="47" spans="1:1" x14ac:dyDescent="0.25">
      <c r="A47" s="34"/>
    </row>
    <row r="48" spans="1:1" x14ac:dyDescent="0.25">
      <c r="A48" s="34"/>
    </row>
    <row r="49" spans="1:1" x14ac:dyDescent="0.25">
      <c r="A49" s="34"/>
    </row>
    <row r="50" spans="1:1" x14ac:dyDescent="0.25">
      <c r="A50" s="34"/>
    </row>
    <row r="51" spans="1:1" x14ac:dyDescent="0.25">
      <c r="A51" s="34"/>
    </row>
    <row r="52" spans="1:1" x14ac:dyDescent="0.25">
      <c r="A52" s="34"/>
    </row>
    <row r="53" spans="1:1" x14ac:dyDescent="0.25">
      <c r="A53" s="34"/>
    </row>
    <row r="54" spans="1:1" x14ac:dyDescent="0.25">
      <c r="A54" s="34"/>
    </row>
    <row r="55" spans="1:1" x14ac:dyDescent="0.25">
      <c r="A55" s="34"/>
    </row>
  </sheetData>
  <sheetProtection algorithmName="SHA-512" hashValue="l4tv5q9TPGMBfX0Q59ZYptWTQ+mVcT6Z2DdCwkghXwu5DsZbTsOuI+dTPJg3Okwh9UU0rY+el4v8DnqGbCod4A==" saltValue="GGiRxNZD0vTMl0VnQw92Gg==" spinCount="100000" sheet="1" formatCells="0" formatColumns="0" formatRows="0" deleteRows="0" selectLockedCells="1" sort="0" autoFilter="0"/>
  <autoFilter ref="A14:I14" xr:uid="{00000000-0009-0000-0000-000002000000}"/>
  <mergeCells count="6">
    <mergeCell ref="A10:A13"/>
    <mergeCell ref="B11:D12"/>
    <mergeCell ref="B10:F10"/>
    <mergeCell ref="G2:H2"/>
    <mergeCell ref="G10:H10"/>
    <mergeCell ref="G3:H3"/>
  </mergeCells>
  <phoneticPr fontId="27" type="noConversion"/>
  <dataValidations count="2">
    <dataValidation type="decimal" allowBlank="1" showInputMessage="1" showErrorMessage="1" error="Tylko wartości współrzędnych w formacie dziesiętnym_x000a_od 14,0000 do 24,5000" prompt="Tylko wartości współrzędnych w formacie dziesiętnym_x000a_od 14,0000 do 24,5000" sqref="H15:H30 G15:G16" xr:uid="{00000000-0002-0000-0200-000000000000}">
      <formula1>14</formula1>
      <formula2>24.5</formula2>
    </dataValidation>
    <dataValidation type="decimal" allowBlank="1" showInputMessage="1" showErrorMessage="1" error="Tylko wartości współrzędnych w formacie dziesiętnym_x000a_od 49,0000 do 55,0000" prompt="Tylko wartości współrzędnych w formacie dziesiętnym_x000a_od 49,0000 do 55,0000" sqref="G17:G30" xr:uid="{CD26CB56-C0C2-4CC3-8E22-D3FAAF57FDF5}">
      <formula1>49</formula1>
      <formula2>55</formula2>
    </dataValidation>
  </dataValidations>
  <pageMargins left="0.70866141732283472" right="0.70866141732283472" top="0.74803149606299213" bottom="0.74803149606299213" header="0.31496062992125984" footer="0.31496062992125984"/>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Y1541"/>
  <sheetViews>
    <sheetView workbookViewId="0">
      <pane ySplit="4" topLeftCell="A5" activePane="bottomLeft" state="frozen"/>
      <selection pane="bottomLeft" activeCell="H1545" sqref="H1545"/>
    </sheetView>
  </sheetViews>
  <sheetFormatPr defaultRowHeight="50.1" customHeight="1" x14ac:dyDescent="0.25"/>
  <cols>
    <col min="1" max="1" width="9.140625" style="53"/>
    <col min="2" max="2" width="19.7109375" style="53" customWidth="1"/>
    <col min="3" max="3" width="13.85546875" style="53" customWidth="1"/>
    <col min="4" max="4" width="17.42578125" style="53" customWidth="1"/>
    <col min="5" max="5" width="21.42578125" style="53" customWidth="1"/>
    <col min="6" max="6" width="17.7109375" style="53" customWidth="1"/>
    <col min="7" max="7" width="15.5703125" style="53" customWidth="1"/>
    <col min="8" max="8" width="15.28515625" style="53" customWidth="1"/>
    <col min="9" max="9" width="16.7109375" style="53" customWidth="1"/>
    <col min="10" max="10" width="20" style="53" customWidth="1"/>
    <col min="11" max="11" width="16.85546875" style="53" customWidth="1"/>
    <col min="12" max="12" width="15.28515625" style="53" customWidth="1"/>
    <col min="13" max="13" width="12.5703125" style="53" customWidth="1"/>
    <col min="14" max="14" width="31.85546875" style="53" customWidth="1"/>
    <col min="15" max="15" width="16.42578125" style="54" customWidth="1"/>
    <col min="16" max="16" width="19.140625" style="53" customWidth="1"/>
    <col min="17" max="17" width="15.7109375" style="53" customWidth="1"/>
    <col min="18" max="18" width="14.7109375" style="55" customWidth="1"/>
    <col min="19" max="19" width="17.28515625" style="55" customWidth="1"/>
    <col min="20" max="20" width="18.7109375" style="55" customWidth="1"/>
    <col min="21" max="21" width="24" style="55" customWidth="1"/>
    <col min="22" max="22" width="11.28515625" style="53" customWidth="1"/>
    <col min="23" max="23" width="14.42578125" style="85" customWidth="1"/>
    <col min="24" max="24" width="14.7109375" style="87" customWidth="1"/>
    <col min="25" max="25" width="24.42578125" style="1" customWidth="1"/>
    <col min="26" max="16384" width="9.140625" style="56"/>
  </cols>
  <sheetData>
    <row r="1" spans="1:25" ht="27" customHeight="1" x14ac:dyDescent="0.25">
      <c r="A1" s="151" t="s">
        <v>7942</v>
      </c>
    </row>
    <row r="2" spans="1:25" s="150" customFormat="1" ht="12.75" customHeight="1" x14ac:dyDescent="0.25">
      <c r="A2" s="144"/>
      <c r="B2" s="144"/>
      <c r="C2" s="144"/>
      <c r="D2" s="144"/>
      <c r="E2" s="144"/>
      <c r="F2" s="144"/>
      <c r="G2" s="144"/>
      <c r="H2" s="144"/>
      <c r="I2" s="144"/>
      <c r="J2" s="144"/>
      <c r="K2" s="144"/>
      <c r="L2" s="144"/>
      <c r="M2" s="144"/>
      <c r="N2" s="144"/>
      <c r="O2" s="145"/>
      <c r="P2" s="144"/>
      <c r="Q2" s="144"/>
      <c r="R2" s="146"/>
      <c r="S2" s="146"/>
      <c r="T2" s="146"/>
      <c r="U2" s="146"/>
      <c r="V2" s="144"/>
      <c r="W2" s="147"/>
      <c r="X2" s="148"/>
      <c r="Y2" s="149"/>
    </row>
    <row r="3" spans="1:25" s="57" customFormat="1" ht="13.5" customHeight="1" x14ac:dyDescent="0.25">
      <c r="A3" s="53"/>
      <c r="B3" s="53"/>
      <c r="C3" s="53">
        <v>1</v>
      </c>
      <c r="D3" s="53">
        <v>2</v>
      </c>
      <c r="E3" s="53">
        <v>3</v>
      </c>
      <c r="F3" s="53">
        <v>4</v>
      </c>
      <c r="G3" s="53">
        <v>5</v>
      </c>
      <c r="H3" s="53">
        <v>6</v>
      </c>
      <c r="I3" s="53">
        <v>7</v>
      </c>
      <c r="J3" s="53">
        <v>8</v>
      </c>
      <c r="K3" s="53">
        <v>9</v>
      </c>
      <c r="L3" s="53">
        <v>10</v>
      </c>
      <c r="M3" s="53">
        <v>11</v>
      </c>
      <c r="N3" s="53">
        <v>12</v>
      </c>
      <c r="O3" s="53">
        <v>13</v>
      </c>
      <c r="P3" s="53">
        <v>14</v>
      </c>
      <c r="Q3" s="53">
        <v>15</v>
      </c>
      <c r="R3" s="53">
        <v>16</v>
      </c>
      <c r="S3" s="53">
        <v>17</v>
      </c>
      <c r="T3" s="53">
        <v>18</v>
      </c>
      <c r="U3" s="53">
        <v>19</v>
      </c>
      <c r="V3" s="53">
        <v>20</v>
      </c>
      <c r="W3" s="53">
        <v>21</v>
      </c>
      <c r="X3" s="53">
        <v>22</v>
      </c>
      <c r="Y3" s="53">
        <v>23</v>
      </c>
    </row>
    <row r="4" spans="1:25" s="1" customFormat="1" ht="50.1" customHeight="1" x14ac:dyDescent="0.25">
      <c r="A4" s="2" t="s">
        <v>85</v>
      </c>
      <c r="B4" s="5" t="s">
        <v>7125</v>
      </c>
      <c r="C4" s="2" t="s">
        <v>1632</v>
      </c>
      <c r="D4" s="2" t="s">
        <v>1633</v>
      </c>
      <c r="E4" s="2" t="s">
        <v>1638</v>
      </c>
      <c r="F4" s="2" t="s">
        <v>1634</v>
      </c>
      <c r="G4" s="2" t="s">
        <v>18</v>
      </c>
      <c r="H4" s="2" t="s">
        <v>67</v>
      </c>
      <c r="I4" s="2" t="s">
        <v>12</v>
      </c>
      <c r="J4" s="2" t="s">
        <v>70</v>
      </c>
      <c r="K4" s="2" t="s">
        <v>3611</v>
      </c>
      <c r="L4" s="2" t="s">
        <v>19</v>
      </c>
      <c r="M4" s="2" t="s">
        <v>3610</v>
      </c>
      <c r="N4" s="2" t="s">
        <v>3609</v>
      </c>
      <c r="O4" s="3" t="s">
        <v>3608</v>
      </c>
      <c r="P4" s="2" t="s">
        <v>3607</v>
      </c>
      <c r="Q4" s="2" t="s">
        <v>3616</v>
      </c>
      <c r="R4" s="4" t="s">
        <v>3612</v>
      </c>
      <c r="S4" s="4" t="s">
        <v>3613</v>
      </c>
      <c r="T4" s="4" t="s">
        <v>3614</v>
      </c>
      <c r="U4" s="4" t="s">
        <v>3615</v>
      </c>
      <c r="V4" s="2" t="s">
        <v>85</v>
      </c>
      <c r="W4" s="86" t="s">
        <v>7162</v>
      </c>
      <c r="X4" s="88" t="s">
        <v>7163</v>
      </c>
      <c r="Y4" s="84" t="s">
        <v>7164</v>
      </c>
    </row>
    <row r="5" spans="1:25" ht="50.1" hidden="1" customHeight="1" x14ac:dyDescent="0.25">
      <c r="A5" s="53" t="s">
        <v>86</v>
      </c>
      <c r="B5" s="53" t="str">
        <f>IF(COUNTIF('Aglomeracje 2022 r.'!$C$13:$C$207,' Dane pomocnicze (ze spr. 21)'!C5)=1,"TAK",IF(COUNTIF('Aglomeracje 2022 r.'!$C$13:$C$207,' Dane pomocnicze (ze spr. 21)'!C5)&gt;1,"TAK, UWAGA, wystepuje w sprawozdaniu więcej niż jeden raz!!!","BRAK"))</f>
        <v>BRAK</v>
      </c>
      <c r="C5" s="53" t="s">
        <v>97</v>
      </c>
      <c r="D5" s="53" t="s">
        <v>2403</v>
      </c>
      <c r="E5" s="53" t="s">
        <v>1639</v>
      </c>
      <c r="F5" s="53" t="s">
        <v>2385</v>
      </c>
      <c r="G5" s="53" t="s">
        <v>2404</v>
      </c>
      <c r="H5" s="53" t="s">
        <v>2403</v>
      </c>
      <c r="I5" s="53" t="s">
        <v>1820</v>
      </c>
      <c r="J5" s="53" t="s">
        <v>1809</v>
      </c>
      <c r="K5" s="53" t="s">
        <v>2403</v>
      </c>
      <c r="L5" s="53" t="s">
        <v>3617</v>
      </c>
      <c r="M5" s="53" t="s">
        <v>2403</v>
      </c>
      <c r="N5" s="53" t="s">
        <v>4949</v>
      </c>
      <c r="O5" s="54">
        <v>60363</v>
      </c>
      <c r="P5" s="53" t="s">
        <v>4950</v>
      </c>
      <c r="Q5" s="53">
        <v>1</v>
      </c>
      <c r="R5" s="55">
        <v>53.084000000000003</v>
      </c>
      <c r="S5" s="55">
        <v>21.5672</v>
      </c>
      <c r="T5" s="55">
        <v>53.067399999999999</v>
      </c>
      <c r="U5" s="55">
        <v>21.5518</v>
      </c>
      <c r="V5" s="53" t="s">
        <v>86</v>
      </c>
      <c r="W5" s="85">
        <v>0</v>
      </c>
      <c r="X5" s="87">
        <v>2.5</v>
      </c>
      <c r="Y5" s="1" t="s">
        <v>7165</v>
      </c>
    </row>
    <row r="6" spans="1:25" ht="50.1" hidden="1" customHeight="1" x14ac:dyDescent="0.25">
      <c r="A6" s="53" t="s">
        <v>86</v>
      </c>
      <c r="B6" s="53" t="str">
        <f>IF(COUNTIF('Aglomeracje 2022 r.'!$C$13:$C$207,' Dane pomocnicze (ze spr. 21)'!C6)=1,"TAK",IF(COUNTIF('Aglomeracje 2022 r.'!$C$13:$C$207,' Dane pomocnicze (ze spr. 21)'!C6)&gt;1,"TAK, UWAGA, wystepuje w sprawozdaniu więcej niż jeden raz!!!","BRAK"))</f>
        <v>BRAK</v>
      </c>
      <c r="C6" s="53" t="s">
        <v>98</v>
      </c>
      <c r="D6" s="53" t="s">
        <v>2502</v>
      </c>
      <c r="E6" s="53" t="s">
        <v>1639</v>
      </c>
      <c r="F6" s="53" t="s">
        <v>2385</v>
      </c>
      <c r="G6" s="53" t="s">
        <v>2503</v>
      </c>
      <c r="H6" s="53" t="s">
        <v>2403</v>
      </c>
      <c r="I6" s="53" t="s">
        <v>1820</v>
      </c>
      <c r="J6" s="53" t="s">
        <v>1809</v>
      </c>
      <c r="K6" s="53" t="s">
        <v>2502</v>
      </c>
      <c r="L6" s="53" t="s">
        <v>3715</v>
      </c>
      <c r="M6" s="53" t="s">
        <v>2502</v>
      </c>
      <c r="N6" s="53" t="s">
        <v>5109</v>
      </c>
      <c r="O6" s="54">
        <v>2300</v>
      </c>
      <c r="P6" s="53" t="s">
        <v>5110</v>
      </c>
      <c r="Q6" s="53">
        <v>1</v>
      </c>
      <c r="R6" s="55">
        <v>53.364100000000001</v>
      </c>
      <c r="S6" s="55">
        <v>21.554300000000001</v>
      </c>
      <c r="T6" s="55">
        <v>53.361899999999999</v>
      </c>
      <c r="U6" s="55">
        <v>21.5609</v>
      </c>
      <c r="V6" s="53" t="s">
        <v>86</v>
      </c>
      <c r="W6" s="85">
        <v>0</v>
      </c>
      <c r="X6" s="87">
        <v>0</v>
      </c>
      <c r="Y6" s="1" t="s">
        <v>7166</v>
      </c>
    </row>
    <row r="7" spans="1:25" ht="50.1" hidden="1" customHeight="1" x14ac:dyDescent="0.25">
      <c r="A7" s="53" t="s">
        <v>86</v>
      </c>
      <c r="B7" s="53" t="str">
        <f>IF(COUNTIF('Aglomeracje 2022 r.'!$C$13:$C$207,' Dane pomocnicze (ze spr. 21)'!C7)=1,"TAK",IF(COUNTIF('Aglomeracje 2022 r.'!$C$13:$C$207,' Dane pomocnicze (ze spr. 21)'!C7)&gt;1,"TAK, UWAGA, wystepuje w sprawozdaniu więcej niż jeden raz!!!","BRAK"))</f>
        <v>BRAK</v>
      </c>
      <c r="C7" s="53" t="s">
        <v>99</v>
      </c>
      <c r="D7" s="53" t="s">
        <v>2504</v>
      </c>
      <c r="E7" s="53" t="s">
        <v>1639</v>
      </c>
      <c r="F7" s="53" t="s">
        <v>2385</v>
      </c>
      <c r="G7" s="53" t="s">
        <v>2503</v>
      </c>
      <c r="H7" s="53" t="s">
        <v>2403</v>
      </c>
      <c r="I7" s="53" t="s">
        <v>1820</v>
      </c>
      <c r="J7" s="53" t="s">
        <v>1809</v>
      </c>
      <c r="K7" s="53" t="s">
        <v>2504</v>
      </c>
      <c r="L7" s="53" t="s">
        <v>3715</v>
      </c>
      <c r="M7" s="53" t="s">
        <v>2504</v>
      </c>
      <c r="N7" s="53" t="s">
        <v>5111</v>
      </c>
      <c r="O7" s="54">
        <v>3719</v>
      </c>
      <c r="P7" s="53" t="s">
        <v>5112</v>
      </c>
      <c r="Q7" s="53">
        <v>1</v>
      </c>
      <c r="R7" s="55">
        <v>53.237376300000001</v>
      </c>
      <c r="S7" s="55">
        <v>21.462644650000001</v>
      </c>
      <c r="T7" s="55">
        <v>53.229610340000001</v>
      </c>
      <c r="U7" s="55">
        <v>21.42912522</v>
      </c>
      <c r="V7" s="53" t="s">
        <v>86</v>
      </c>
      <c r="W7" s="85">
        <v>0.5</v>
      </c>
      <c r="X7" s="87">
        <v>0</v>
      </c>
      <c r="Y7" s="1" t="s">
        <v>7167</v>
      </c>
    </row>
    <row r="8" spans="1:25" ht="50.1" hidden="1" customHeight="1" x14ac:dyDescent="0.25">
      <c r="A8" s="53" t="s">
        <v>86</v>
      </c>
      <c r="B8" s="53" t="str">
        <f>IF(COUNTIF('Aglomeracje 2022 r.'!$C$13:$C$207,' Dane pomocnicze (ze spr. 21)'!C8)=1,"TAK",IF(COUNTIF('Aglomeracje 2022 r.'!$C$13:$C$207,' Dane pomocnicze (ze spr. 21)'!C8)&gt;1,"TAK, UWAGA, wystepuje w sprawozdaniu więcej niż jeden raz!!!","BRAK"))</f>
        <v>BRAK</v>
      </c>
      <c r="C8" s="53" t="s">
        <v>100</v>
      </c>
      <c r="D8" s="53" t="s">
        <v>2516</v>
      </c>
      <c r="E8" s="53" t="s">
        <v>1639</v>
      </c>
      <c r="F8" s="53" t="s">
        <v>2385</v>
      </c>
      <c r="G8" s="53" t="s">
        <v>2503</v>
      </c>
      <c r="H8" s="53" t="s">
        <v>2403</v>
      </c>
      <c r="I8" s="53" t="s">
        <v>1820</v>
      </c>
      <c r="J8" s="53" t="s">
        <v>1809</v>
      </c>
      <c r="K8" s="53" t="s">
        <v>2516</v>
      </c>
      <c r="L8" s="53" t="s">
        <v>3641</v>
      </c>
      <c r="M8" s="53" t="s">
        <v>2516</v>
      </c>
      <c r="N8" s="53" t="s">
        <v>5132</v>
      </c>
      <c r="O8" s="54">
        <v>4133</v>
      </c>
      <c r="P8" s="53" t="s">
        <v>5133</v>
      </c>
      <c r="Q8" s="53">
        <v>1</v>
      </c>
      <c r="R8" s="55">
        <v>53.385199999999998</v>
      </c>
      <c r="S8" s="55">
        <v>21.339700000000001</v>
      </c>
      <c r="T8" s="55">
        <v>53.387799999999999</v>
      </c>
      <c r="U8" s="55">
        <v>21.361899999999999</v>
      </c>
      <c r="V8" s="53" t="s">
        <v>86</v>
      </c>
      <c r="W8" s="85">
        <v>1.6</v>
      </c>
      <c r="X8" s="87">
        <v>1.1299999999999999</v>
      </c>
      <c r="Y8" s="1" t="s">
        <v>7168</v>
      </c>
    </row>
    <row r="9" spans="1:25" ht="50.1" hidden="1" customHeight="1" x14ac:dyDescent="0.25">
      <c r="A9" s="53" t="s">
        <v>86</v>
      </c>
      <c r="B9" s="53" t="str">
        <f>IF(COUNTIF('Aglomeracje 2022 r.'!$C$13:$C$207,' Dane pomocnicze (ze spr. 21)'!C9)=1,"TAK",IF(COUNTIF('Aglomeracje 2022 r.'!$C$13:$C$207,' Dane pomocnicze (ze spr. 21)'!C9)&gt;1,"TAK, UWAGA, wystepuje w sprawozdaniu więcej niż jeden raz!!!","BRAK"))</f>
        <v>BRAK</v>
      </c>
      <c r="C9" s="53" t="s">
        <v>101</v>
      </c>
      <c r="D9" s="53" t="s">
        <v>2523</v>
      </c>
      <c r="E9" s="53" t="s">
        <v>1639</v>
      </c>
      <c r="F9" s="53" t="s">
        <v>2385</v>
      </c>
      <c r="G9" s="53" t="s">
        <v>2437</v>
      </c>
      <c r="H9" s="53" t="s">
        <v>2403</v>
      </c>
      <c r="I9" s="53" t="s">
        <v>1820</v>
      </c>
      <c r="J9" s="53" t="s">
        <v>1809</v>
      </c>
      <c r="K9" s="53" t="s">
        <v>2523</v>
      </c>
      <c r="L9" s="53" t="s">
        <v>3669</v>
      </c>
      <c r="M9" s="53" t="s">
        <v>2523</v>
      </c>
      <c r="N9" s="53" t="s">
        <v>5145</v>
      </c>
      <c r="O9" s="54">
        <v>3150</v>
      </c>
      <c r="P9" s="53" t="s">
        <v>5146</v>
      </c>
      <c r="Q9" s="53">
        <v>1</v>
      </c>
      <c r="R9" s="55">
        <v>52.889800000000001</v>
      </c>
      <c r="S9" s="55">
        <v>21.398900000000001</v>
      </c>
      <c r="T9" s="55">
        <v>52.897300000000001</v>
      </c>
      <c r="U9" s="55">
        <v>21.389700000000001</v>
      </c>
      <c r="V9" s="53" t="s">
        <v>86</v>
      </c>
      <c r="W9" s="85">
        <v>0</v>
      </c>
      <c r="X9" s="87">
        <v>0</v>
      </c>
      <c r="Y9" s="1" t="s">
        <v>7166</v>
      </c>
    </row>
    <row r="10" spans="1:25" ht="50.1" hidden="1" customHeight="1" x14ac:dyDescent="0.25">
      <c r="A10" s="53" t="s">
        <v>86</v>
      </c>
      <c r="B10" s="53" t="str">
        <f>IF(COUNTIF('Aglomeracje 2022 r.'!$C$13:$C$207,' Dane pomocnicze (ze spr. 21)'!C10)=1,"TAK",IF(COUNTIF('Aglomeracje 2022 r.'!$C$13:$C$207,' Dane pomocnicze (ze spr. 21)'!C10)&gt;1,"TAK, UWAGA, wystepuje w sprawozdaniu więcej niż jeden raz!!!","BRAK"))</f>
        <v>BRAK</v>
      </c>
      <c r="C10" s="53" t="s">
        <v>102</v>
      </c>
      <c r="D10" s="53" t="s">
        <v>2545</v>
      </c>
      <c r="E10" s="53" t="s">
        <v>1639</v>
      </c>
      <c r="F10" s="53" t="s">
        <v>2385</v>
      </c>
      <c r="G10" s="53" t="s">
        <v>2503</v>
      </c>
      <c r="H10" s="53" t="s">
        <v>2403</v>
      </c>
      <c r="I10" s="53" t="s">
        <v>1820</v>
      </c>
      <c r="J10" s="53" t="s">
        <v>1809</v>
      </c>
      <c r="K10" s="53" t="s">
        <v>2545</v>
      </c>
      <c r="L10" s="53" t="s">
        <v>3715</v>
      </c>
      <c r="M10" s="53" t="s">
        <v>2545</v>
      </c>
      <c r="N10" s="53" t="s">
        <v>5184</v>
      </c>
      <c r="O10" s="54">
        <v>2268</v>
      </c>
      <c r="P10" s="53" t="s">
        <v>5185</v>
      </c>
      <c r="Q10" s="53">
        <v>1</v>
      </c>
      <c r="R10" s="55">
        <v>53.174950000000003</v>
      </c>
      <c r="S10" s="55">
        <v>21.296320000000001</v>
      </c>
      <c r="T10" s="55">
        <v>53.176698969999997</v>
      </c>
      <c r="U10" s="55">
        <v>21.306081599999999</v>
      </c>
      <c r="V10" s="53" t="s">
        <v>86</v>
      </c>
      <c r="W10" s="85">
        <v>0</v>
      </c>
      <c r="X10" s="87">
        <v>0</v>
      </c>
      <c r="Y10" s="1" t="s">
        <v>7166</v>
      </c>
    </row>
    <row r="11" spans="1:25" ht="50.1" hidden="1" customHeight="1" x14ac:dyDescent="0.25">
      <c r="A11" s="53" t="s">
        <v>86</v>
      </c>
      <c r="B11" s="53" t="str">
        <f>IF(COUNTIF('Aglomeracje 2022 r.'!$C$13:$C$207,' Dane pomocnicze (ze spr. 21)'!C11)=1,"TAK",IF(COUNTIF('Aglomeracje 2022 r.'!$C$13:$C$207,' Dane pomocnicze (ze spr. 21)'!C11)&gt;1,"TAK, UWAGA, wystepuje w sprawozdaniu więcej niż jeden raz!!!","BRAK"))</f>
        <v>BRAK</v>
      </c>
      <c r="C11" s="53" t="s">
        <v>103</v>
      </c>
      <c r="D11" s="53" t="s">
        <v>2557</v>
      </c>
      <c r="E11" s="53" t="s">
        <v>1639</v>
      </c>
      <c r="F11" s="53" t="s">
        <v>2385</v>
      </c>
      <c r="G11" s="53" t="s">
        <v>2503</v>
      </c>
      <c r="H11" s="53" t="s">
        <v>2403</v>
      </c>
      <c r="I11" s="53" t="s">
        <v>1820</v>
      </c>
      <c r="J11" s="53" t="s">
        <v>1809</v>
      </c>
      <c r="K11" s="53" t="s">
        <v>2557</v>
      </c>
      <c r="L11" s="53" t="s">
        <v>3715</v>
      </c>
      <c r="M11" s="53" t="s">
        <v>2557</v>
      </c>
      <c r="N11" s="53" t="s">
        <v>5208</v>
      </c>
      <c r="O11" s="54">
        <v>2842</v>
      </c>
      <c r="P11" s="53" t="s">
        <v>5209</v>
      </c>
      <c r="Q11" s="53">
        <v>1</v>
      </c>
      <c r="R11" s="55">
        <v>53.178199999999997</v>
      </c>
      <c r="S11" s="55">
        <v>21.556100000000001</v>
      </c>
      <c r="T11" s="55">
        <v>53.099400000000003</v>
      </c>
      <c r="U11" s="55">
        <v>21.558800000000002</v>
      </c>
      <c r="V11" s="53" t="s">
        <v>86</v>
      </c>
      <c r="W11" s="85">
        <v>0.4</v>
      </c>
      <c r="X11" s="87">
        <v>0</v>
      </c>
      <c r="Y11" s="1" t="s">
        <v>7169</v>
      </c>
    </row>
    <row r="12" spans="1:25" ht="50.1" hidden="1" customHeight="1" x14ac:dyDescent="0.25">
      <c r="A12" s="53" t="s">
        <v>86</v>
      </c>
      <c r="B12" s="53" t="str">
        <f>IF(COUNTIF('Aglomeracje 2022 r.'!$C$13:$C$207,' Dane pomocnicze (ze spr. 21)'!C12)=1,"TAK",IF(COUNTIF('Aglomeracje 2022 r.'!$C$13:$C$207,' Dane pomocnicze (ze spr. 21)'!C12)&gt;1,"TAK, UWAGA, wystepuje w sprawozdaniu więcej niż jeden raz!!!","BRAK"))</f>
        <v>BRAK</v>
      </c>
      <c r="C12" s="53" t="s">
        <v>104</v>
      </c>
      <c r="D12" s="53" t="s">
        <v>2786</v>
      </c>
      <c r="E12" s="53" t="s">
        <v>1639</v>
      </c>
      <c r="F12" s="53" t="s">
        <v>2787</v>
      </c>
      <c r="G12" s="53" t="s">
        <v>2788</v>
      </c>
      <c r="H12" s="53" t="s">
        <v>86</v>
      </c>
      <c r="I12" s="53" t="s">
        <v>1820</v>
      </c>
      <c r="J12" s="53" t="s">
        <v>1809</v>
      </c>
      <c r="K12" s="53" t="s">
        <v>86</v>
      </c>
      <c r="L12" s="53" t="s">
        <v>3641</v>
      </c>
      <c r="M12" s="53" t="s">
        <v>5645</v>
      </c>
      <c r="N12" s="53" t="s">
        <v>5646</v>
      </c>
      <c r="O12" s="54">
        <v>386007</v>
      </c>
      <c r="P12" s="53" t="s">
        <v>5647</v>
      </c>
      <c r="Q12" s="53">
        <v>1</v>
      </c>
      <c r="R12" s="55">
        <v>53.1342</v>
      </c>
      <c r="S12" s="55">
        <v>23.172699999999999</v>
      </c>
      <c r="T12" s="55">
        <v>53.171181900000001</v>
      </c>
      <c r="U12" s="55">
        <v>23.095890199999999</v>
      </c>
      <c r="V12" s="53" t="s">
        <v>86</v>
      </c>
      <c r="W12" s="85">
        <v>1.6</v>
      </c>
      <c r="X12" s="87">
        <v>8</v>
      </c>
      <c r="Y12" s="1" t="s">
        <v>7170</v>
      </c>
    </row>
    <row r="13" spans="1:25" ht="50.1" hidden="1" customHeight="1" x14ac:dyDescent="0.25">
      <c r="A13" s="53" t="s">
        <v>86</v>
      </c>
      <c r="B13" s="53" t="str">
        <f>IF(COUNTIF('Aglomeracje 2022 r.'!$C$13:$C$207,' Dane pomocnicze (ze spr. 21)'!C13)=1,"TAK",IF(COUNTIF('Aglomeracje 2022 r.'!$C$13:$C$207,' Dane pomocnicze (ze spr. 21)'!C13)&gt;1,"TAK, UWAGA, wystepuje w sprawozdaniu więcej niż jeden raz!!!","BRAK"))</f>
        <v>BRAK</v>
      </c>
      <c r="C13" s="53" t="s">
        <v>105</v>
      </c>
      <c r="D13" s="53" t="s">
        <v>2789</v>
      </c>
      <c r="E13" s="53" t="s">
        <v>1639</v>
      </c>
      <c r="F13" s="53" t="s">
        <v>2787</v>
      </c>
      <c r="G13" s="53" t="s">
        <v>2790</v>
      </c>
      <c r="H13" s="53" t="s">
        <v>2791</v>
      </c>
      <c r="I13" s="53" t="s">
        <v>2792</v>
      </c>
      <c r="J13" s="53" t="s">
        <v>2793</v>
      </c>
      <c r="K13" s="53" t="s">
        <v>5648</v>
      </c>
      <c r="L13" s="53" t="s">
        <v>3617</v>
      </c>
      <c r="M13" s="53" t="s">
        <v>5649</v>
      </c>
      <c r="N13" s="53" t="s">
        <v>5650</v>
      </c>
      <c r="O13" s="54">
        <v>148836</v>
      </c>
      <c r="P13" s="53" t="s">
        <v>5651</v>
      </c>
      <c r="Q13" s="53">
        <v>1</v>
      </c>
      <c r="R13" s="55">
        <v>54.096800000000002</v>
      </c>
      <c r="S13" s="55">
        <v>22.928000000000001</v>
      </c>
      <c r="T13" s="55">
        <v>54.089599999999997</v>
      </c>
      <c r="U13" s="55">
        <v>22.9758</v>
      </c>
      <c r="V13" s="53" t="s">
        <v>86</v>
      </c>
      <c r="W13" s="85">
        <v>0</v>
      </c>
      <c r="X13" s="87">
        <v>12</v>
      </c>
      <c r="Y13" s="1" t="s">
        <v>7171</v>
      </c>
    </row>
    <row r="14" spans="1:25" ht="50.1" hidden="1" customHeight="1" x14ac:dyDescent="0.25">
      <c r="A14" s="53" t="s">
        <v>86</v>
      </c>
      <c r="B14" s="53" t="str">
        <f>IF(COUNTIF('Aglomeracje 2022 r.'!$C$13:$C$207,' Dane pomocnicze (ze spr. 21)'!C14)=1,"TAK",IF(COUNTIF('Aglomeracje 2022 r.'!$C$13:$C$207,' Dane pomocnicze (ze spr. 21)'!C14)&gt;1,"TAK, UWAGA, wystepuje w sprawozdaniu więcej niż jeden raz!!!","BRAK"))</f>
        <v>BRAK</v>
      </c>
      <c r="C14" s="53" t="s">
        <v>106</v>
      </c>
      <c r="D14" s="53" t="s">
        <v>2794</v>
      </c>
      <c r="E14" s="53" t="s">
        <v>1639</v>
      </c>
      <c r="F14" s="53" t="s">
        <v>2787</v>
      </c>
      <c r="G14" s="53" t="s">
        <v>2795</v>
      </c>
      <c r="H14" s="53" t="s">
        <v>2403</v>
      </c>
      <c r="I14" s="53" t="s">
        <v>1820</v>
      </c>
      <c r="J14" s="53" t="s">
        <v>1809</v>
      </c>
      <c r="K14" s="53" t="s">
        <v>5652</v>
      </c>
      <c r="L14" s="53" t="s">
        <v>3617</v>
      </c>
      <c r="M14" s="53" t="s">
        <v>5653</v>
      </c>
      <c r="N14" s="53" t="s">
        <v>5654</v>
      </c>
      <c r="O14" s="54">
        <v>109150</v>
      </c>
      <c r="P14" s="53" t="s">
        <v>5655</v>
      </c>
      <c r="Q14" s="53">
        <v>1</v>
      </c>
      <c r="R14" s="55">
        <v>53.178800000000003</v>
      </c>
      <c r="S14" s="55">
        <v>22.0823</v>
      </c>
      <c r="T14" s="55">
        <v>53.194400000000002</v>
      </c>
      <c r="U14" s="55">
        <v>22.089400000000001</v>
      </c>
      <c r="V14" s="53" t="s">
        <v>86</v>
      </c>
      <c r="W14" s="85">
        <v>7.2</v>
      </c>
      <c r="X14" s="87">
        <v>1.38</v>
      </c>
      <c r="Y14" s="1" t="s">
        <v>7172</v>
      </c>
    </row>
    <row r="15" spans="1:25" ht="50.1" hidden="1" customHeight="1" x14ac:dyDescent="0.25">
      <c r="A15" s="53" t="s">
        <v>86</v>
      </c>
      <c r="B15" s="53" t="str">
        <f>IF(COUNTIF('Aglomeracje 2022 r.'!$C$13:$C$207,' Dane pomocnicze (ze spr. 21)'!C15)=1,"TAK",IF(COUNTIF('Aglomeracje 2022 r.'!$C$13:$C$207,' Dane pomocnicze (ze spr. 21)'!C15)&gt;1,"TAK, UWAGA, wystepuje w sprawozdaniu więcej niż jeden raz!!!","BRAK"))</f>
        <v>BRAK</v>
      </c>
      <c r="C15" s="53" t="s">
        <v>107</v>
      </c>
      <c r="D15" s="53" t="s">
        <v>2798</v>
      </c>
      <c r="E15" s="53" t="s">
        <v>1639</v>
      </c>
      <c r="F15" s="53" t="s">
        <v>2787</v>
      </c>
      <c r="G15" s="53" t="s">
        <v>2799</v>
      </c>
      <c r="H15" s="53" t="s">
        <v>2791</v>
      </c>
      <c r="I15" s="53" t="s">
        <v>1820</v>
      </c>
      <c r="J15" s="53" t="s">
        <v>1809</v>
      </c>
      <c r="K15" s="53" t="s">
        <v>2798</v>
      </c>
      <c r="L15" s="53" t="s">
        <v>3669</v>
      </c>
      <c r="M15" s="53" t="s">
        <v>2798</v>
      </c>
      <c r="N15" s="53" t="s">
        <v>5658</v>
      </c>
      <c r="O15" s="54">
        <v>6971</v>
      </c>
      <c r="P15" s="53" t="s">
        <v>5659</v>
      </c>
      <c r="Q15" s="53">
        <v>1</v>
      </c>
      <c r="R15" s="55">
        <v>53.654778710000002</v>
      </c>
      <c r="S15" s="55">
        <v>23.3457823</v>
      </c>
      <c r="T15" s="55">
        <v>53.662011200000002</v>
      </c>
      <c r="U15" s="55">
        <v>23.35460059</v>
      </c>
      <c r="V15" s="53" t="s">
        <v>86</v>
      </c>
      <c r="W15" s="85">
        <v>0.6</v>
      </c>
      <c r="X15" s="87">
        <v>1.9</v>
      </c>
      <c r="Y15" s="1" t="s">
        <v>7173</v>
      </c>
    </row>
    <row r="16" spans="1:25" ht="50.1" hidden="1" customHeight="1" x14ac:dyDescent="0.25">
      <c r="A16" s="53" t="s">
        <v>86</v>
      </c>
      <c r="B16" s="53" t="str">
        <f>IF(COUNTIF('Aglomeracje 2022 r.'!$C$13:$C$207,' Dane pomocnicze (ze spr. 21)'!C16)=1,"TAK",IF(COUNTIF('Aglomeracje 2022 r.'!$C$13:$C$207,' Dane pomocnicze (ze spr. 21)'!C16)&gt;1,"TAK, UWAGA, wystepuje w sprawozdaniu więcej niż jeden raz!!!","BRAK"))</f>
        <v>BRAK</v>
      </c>
      <c r="C16" s="53" t="s">
        <v>108</v>
      </c>
      <c r="D16" s="53" t="s">
        <v>2791</v>
      </c>
      <c r="E16" s="53" t="s">
        <v>1639</v>
      </c>
      <c r="F16" s="53" t="s">
        <v>2787</v>
      </c>
      <c r="G16" s="53" t="s">
        <v>2800</v>
      </c>
      <c r="H16" s="53" t="s">
        <v>2791</v>
      </c>
      <c r="I16" s="53" t="s">
        <v>1820</v>
      </c>
      <c r="J16" s="53" t="s">
        <v>1809</v>
      </c>
      <c r="K16" s="53" t="s">
        <v>2791</v>
      </c>
      <c r="L16" s="53" t="s">
        <v>3617</v>
      </c>
      <c r="M16" s="53" t="s">
        <v>5660</v>
      </c>
      <c r="N16" s="53" t="s">
        <v>5661</v>
      </c>
      <c r="O16" s="54">
        <v>36003</v>
      </c>
      <c r="P16" s="53" t="s">
        <v>5662</v>
      </c>
      <c r="Q16" s="53">
        <v>1</v>
      </c>
      <c r="R16" s="55">
        <v>53.8401</v>
      </c>
      <c r="S16" s="55">
        <v>22.989799999999999</v>
      </c>
      <c r="T16" s="55">
        <v>53.802944179999997</v>
      </c>
      <c r="U16" s="55">
        <v>22.96444511</v>
      </c>
      <c r="V16" s="53" t="s">
        <v>86</v>
      </c>
      <c r="W16" s="85">
        <v>1.8</v>
      </c>
      <c r="X16" s="87">
        <v>0.3</v>
      </c>
      <c r="Y16" s="1" t="s">
        <v>7174</v>
      </c>
    </row>
    <row r="17" spans="1:25" ht="50.1" hidden="1" customHeight="1" x14ac:dyDescent="0.25">
      <c r="A17" s="53" t="s">
        <v>86</v>
      </c>
      <c r="B17" s="53" t="str">
        <f>IF(COUNTIF('Aglomeracje 2022 r.'!$C$13:$C$207,' Dane pomocnicze (ze spr. 21)'!C17)=1,"TAK",IF(COUNTIF('Aglomeracje 2022 r.'!$C$13:$C$207,' Dane pomocnicze (ze spr. 21)'!C17)&gt;1,"TAK, UWAGA, wystepuje w sprawozdaniu więcej niż jeden raz!!!","BRAK"))</f>
        <v>BRAK</v>
      </c>
      <c r="C17" s="53" t="s">
        <v>109</v>
      </c>
      <c r="D17" s="53" t="s">
        <v>2802</v>
      </c>
      <c r="E17" s="53" t="s">
        <v>1639</v>
      </c>
      <c r="F17" s="53" t="s">
        <v>2787</v>
      </c>
      <c r="G17" s="53" t="s">
        <v>2803</v>
      </c>
      <c r="H17" s="53" t="s">
        <v>86</v>
      </c>
      <c r="I17" s="53" t="s">
        <v>1820</v>
      </c>
      <c r="J17" s="53" t="s">
        <v>1809</v>
      </c>
      <c r="K17" s="53" t="s">
        <v>2802</v>
      </c>
      <c r="L17" s="53" t="s">
        <v>3669</v>
      </c>
      <c r="M17" s="53" t="s">
        <v>5667</v>
      </c>
      <c r="N17" s="53" t="s">
        <v>5668</v>
      </c>
      <c r="O17" s="54">
        <v>29369</v>
      </c>
      <c r="P17" s="53" t="s">
        <v>5669</v>
      </c>
      <c r="Q17" s="53">
        <v>1</v>
      </c>
      <c r="R17" s="55">
        <v>52.993400000000001</v>
      </c>
      <c r="S17" s="55">
        <v>22.887499999999999</v>
      </c>
      <c r="T17" s="55">
        <v>52.990900000000003</v>
      </c>
      <c r="U17" s="55">
        <v>22.857600000000001</v>
      </c>
      <c r="V17" s="53" t="s">
        <v>86</v>
      </c>
      <c r="W17" s="85">
        <v>0</v>
      </c>
      <c r="X17" s="87">
        <v>0</v>
      </c>
      <c r="Y17" s="1" t="s">
        <v>7166</v>
      </c>
    </row>
    <row r="18" spans="1:25" ht="50.1" hidden="1" customHeight="1" x14ac:dyDescent="0.25">
      <c r="A18" s="53" t="s">
        <v>86</v>
      </c>
      <c r="B18" s="53" t="str">
        <f>IF(COUNTIF('Aglomeracje 2022 r.'!$C$13:$C$207,' Dane pomocnicze (ze spr. 21)'!C18)=1,"TAK",IF(COUNTIF('Aglomeracje 2022 r.'!$C$13:$C$207,' Dane pomocnicze (ze spr. 21)'!C18)&gt;1,"TAK, UWAGA, wystepuje w sprawozdaniu więcej niż jeden raz!!!","BRAK"))</f>
        <v>BRAK</v>
      </c>
      <c r="C18" s="53" t="s">
        <v>110</v>
      </c>
      <c r="D18" s="53" t="s">
        <v>2804</v>
      </c>
      <c r="E18" s="53" t="s">
        <v>1639</v>
      </c>
      <c r="F18" s="53" t="s">
        <v>2787</v>
      </c>
      <c r="G18" s="53" t="s">
        <v>2805</v>
      </c>
      <c r="H18" s="53" t="s">
        <v>2403</v>
      </c>
      <c r="I18" s="53" t="s">
        <v>1820</v>
      </c>
      <c r="J18" s="53" t="s">
        <v>1809</v>
      </c>
      <c r="K18" s="53" t="s">
        <v>5670</v>
      </c>
      <c r="L18" s="53" t="s">
        <v>3617</v>
      </c>
      <c r="M18" s="53" t="s">
        <v>5671</v>
      </c>
      <c r="N18" s="53" t="s">
        <v>5672</v>
      </c>
      <c r="O18" s="54">
        <v>24890</v>
      </c>
      <c r="P18" s="53" t="s">
        <v>5673</v>
      </c>
      <c r="Q18" s="53">
        <v>1</v>
      </c>
      <c r="R18" s="55">
        <v>52.9754</v>
      </c>
      <c r="S18" s="55">
        <v>22.247399999999999</v>
      </c>
      <c r="T18" s="55">
        <v>52.994199999999999</v>
      </c>
      <c r="U18" s="55">
        <v>22.222000000000001</v>
      </c>
      <c r="V18" s="53" t="s">
        <v>86</v>
      </c>
      <c r="W18" s="85">
        <v>2.29</v>
      </c>
      <c r="X18" s="87">
        <v>7</v>
      </c>
      <c r="Y18" s="1" t="s">
        <v>7175</v>
      </c>
    </row>
    <row r="19" spans="1:25" ht="50.1" hidden="1" customHeight="1" x14ac:dyDescent="0.25">
      <c r="A19" s="53" t="s">
        <v>86</v>
      </c>
      <c r="B19" s="53" t="str">
        <f>IF(COUNTIF('Aglomeracje 2022 r.'!$C$13:$C$207,' Dane pomocnicze (ze spr. 21)'!C19)=1,"TAK",IF(COUNTIF('Aglomeracje 2022 r.'!$C$13:$C$207,' Dane pomocnicze (ze spr. 21)'!C19)&gt;1,"TAK, UWAGA, wystepuje w sprawozdaniu więcej niż jeden raz!!!","BRAK"))</f>
        <v>BRAK</v>
      </c>
      <c r="C19" s="53" t="s">
        <v>111</v>
      </c>
      <c r="D19" s="53" t="s">
        <v>2806</v>
      </c>
      <c r="E19" s="53" t="s">
        <v>1639</v>
      </c>
      <c r="F19" s="53" t="s">
        <v>2787</v>
      </c>
      <c r="G19" s="53" t="s">
        <v>2807</v>
      </c>
      <c r="H19" s="53" t="s">
        <v>86</v>
      </c>
      <c r="I19" s="53" t="s">
        <v>1820</v>
      </c>
      <c r="J19" s="53" t="s">
        <v>1809</v>
      </c>
      <c r="K19" s="53" t="s">
        <v>2806</v>
      </c>
      <c r="L19" s="53" t="s">
        <v>3617</v>
      </c>
      <c r="M19" s="53" t="s">
        <v>5674</v>
      </c>
      <c r="N19" s="53" t="s">
        <v>5675</v>
      </c>
      <c r="O19" s="54">
        <v>33629</v>
      </c>
      <c r="P19" s="53" t="s">
        <v>5676</v>
      </c>
      <c r="Q19" s="53">
        <v>1</v>
      </c>
      <c r="R19" s="55">
        <v>52.768900000000002</v>
      </c>
      <c r="S19" s="55">
        <v>23.192</v>
      </c>
      <c r="T19" s="55">
        <v>52.782400000000003</v>
      </c>
      <c r="U19" s="55">
        <v>23.213799999999999</v>
      </c>
      <c r="V19" s="53" t="s">
        <v>86</v>
      </c>
      <c r="W19" s="85">
        <v>5.4</v>
      </c>
      <c r="X19" s="87">
        <v>1</v>
      </c>
      <c r="Y19" s="1" t="s">
        <v>7176</v>
      </c>
    </row>
    <row r="20" spans="1:25" ht="50.1" hidden="1" customHeight="1" x14ac:dyDescent="0.25">
      <c r="A20" s="53" t="s">
        <v>86</v>
      </c>
      <c r="B20" s="53" t="str">
        <f>IF(COUNTIF('Aglomeracje 2022 r.'!$C$13:$C$207,' Dane pomocnicze (ze spr. 21)'!C20)=1,"TAK",IF(COUNTIF('Aglomeracje 2022 r.'!$C$13:$C$207,' Dane pomocnicze (ze spr. 21)'!C20)&gt;1,"TAK, UWAGA, wystepuje w sprawozdaniu więcej niż jeden raz!!!","BRAK"))</f>
        <v>BRAK</v>
      </c>
      <c r="C20" s="53" t="s">
        <v>112</v>
      </c>
      <c r="D20" s="53" t="s">
        <v>2808</v>
      </c>
      <c r="E20" s="53" t="s">
        <v>1639</v>
      </c>
      <c r="F20" s="53" t="s">
        <v>2787</v>
      </c>
      <c r="G20" s="53" t="s">
        <v>2809</v>
      </c>
      <c r="H20" s="53" t="s">
        <v>2791</v>
      </c>
      <c r="I20" s="53" t="s">
        <v>1820</v>
      </c>
      <c r="J20" s="53" t="s">
        <v>1809</v>
      </c>
      <c r="K20" s="53" t="s">
        <v>2808</v>
      </c>
      <c r="L20" s="53" t="s">
        <v>3617</v>
      </c>
      <c r="M20" s="53" t="s">
        <v>2808</v>
      </c>
      <c r="N20" s="53" t="s">
        <v>5677</v>
      </c>
      <c r="O20" s="54">
        <v>20978</v>
      </c>
      <c r="P20" s="53" t="s">
        <v>5678</v>
      </c>
      <c r="Q20" s="53">
        <v>1</v>
      </c>
      <c r="R20" s="55">
        <v>53.650500000000001</v>
      </c>
      <c r="S20" s="55">
        <v>22.450099999999999</v>
      </c>
      <c r="T20" s="55">
        <v>53.645299999999999</v>
      </c>
      <c r="U20" s="55">
        <v>22.475000000000001</v>
      </c>
      <c r="V20" s="53" t="s">
        <v>86</v>
      </c>
      <c r="W20" s="85">
        <v>5.0999999999999996</v>
      </c>
      <c r="X20" s="87">
        <v>0</v>
      </c>
      <c r="Y20" s="1" t="s">
        <v>7177</v>
      </c>
    </row>
    <row r="21" spans="1:25" ht="50.1" hidden="1" customHeight="1" x14ac:dyDescent="0.25">
      <c r="A21" s="53" t="s">
        <v>86</v>
      </c>
      <c r="B21" s="53" t="str">
        <f>IF(COUNTIF('Aglomeracje 2022 r.'!$C$13:$C$207,' Dane pomocnicze (ze spr. 21)'!C21)=1,"TAK",IF(COUNTIF('Aglomeracje 2022 r.'!$C$13:$C$207,' Dane pomocnicze (ze spr. 21)'!C21)&gt;1,"TAK, UWAGA, wystepuje w sprawozdaniu więcej niż jeden raz!!!","BRAK"))</f>
        <v>BRAK</v>
      </c>
      <c r="C21" s="53" t="s">
        <v>113</v>
      </c>
      <c r="D21" s="53" t="s">
        <v>2810</v>
      </c>
      <c r="E21" s="53" t="s">
        <v>1639</v>
      </c>
      <c r="F21" s="53" t="s">
        <v>2787</v>
      </c>
      <c r="G21" s="53" t="s">
        <v>2799</v>
      </c>
      <c r="H21" s="53" t="s">
        <v>86</v>
      </c>
      <c r="I21" s="53" t="s">
        <v>1820</v>
      </c>
      <c r="J21" s="53" t="s">
        <v>1809</v>
      </c>
      <c r="K21" s="53" t="s">
        <v>2810</v>
      </c>
      <c r="L21" s="53" t="s">
        <v>3641</v>
      </c>
      <c r="M21" s="53" t="s">
        <v>2810</v>
      </c>
      <c r="N21" s="53" t="s">
        <v>5679</v>
      </c>
      <c r="O21" s="54">
        <v>29037</v>
      </c>
      <c r="P21" s="53" t="s">
        <v>5680</v>
      </c>
      <c r="Q21" s="53">
        <v>1</v>
      </c>
      <c r="R21" s="55">
        <v>53.405200000000001</v>
      </c>
      <c r="S21" s="55">
        <v>23.49738</v>
      </c>
      <c r="T21" s="55">
        <v>53.402200000000001</v>
      </c>
      <c r="U21" s="55">
        <v>23.453600000000002</v>
      </c>
      <c r="V21" s="53" t="s">
        <v>86</v>
      </c>
      <c r="W21" s="85">
        <v>6</v>
      </c>
      <c r="X21" s="87">
        <v>9</v>
      </c>
      <c r="Y21" s="1" t="s">
        <v>7178</v>
      </c>
    </row>
    <row r="22" spans="1:25" ht="50.1" hidden="1" customHeight="1" x14ac:dyDescent="0.25">
      <c r="A22" s="53" t="s">
        <v>86</v>
      </c>
      <c r="B22" s="53" t="str">
        <f>IF(COUNTIF('Aglomeracje 2022 r.'!$C$13:$C$207,' Dane pomocnicze (ze spr. 21)'!C22)=1,"TAK",IF(COUNTIF('Aglomeracje 2022 r.'!$C$13:$C$207,' Dane pomocnicze (ze spr. 21)'!C22)&gt;1,"TAK, UWAGA, wystepuje w sprawozdaniu więcej niż jeden raz!!!","BRAK"))</f>
        <v>BRAK</v>
      </c>
      <c r="C22" s="53" t="s">
        <v>114</v>
      </c>
      <c r="D22" s="53" t="s">
        <v>2811</v>
      </c>
      <c r="E22" s="53" t="s">
        <v>1639</v>
      </c>
      <c r="F22" s="53" t="s">
        <v>2787</v>
      </c>
      <c r="G22" s="53" t="s">
        <v>2812</v>
      </c>
      <c r="H22" s="53" t="s">
        <v>86</v>
      </c>
      <c r="I22" s="53" t="s">
        <v>1820</v>
      </c>
      <c r="J22" s="53" t="s">
        <v>1809</v>
      </c>
      <c r="K22" s="53" t="s">
        <v>2811</v>
      </c>
      <c r="L22" s="53" t="s">
        <v>3641</v>
      </c>
      <c r="M22" s="53" t="s">
        <v>2811</v>
      </c>
      <c r="N22" s="53" t="s">
        <v>5681</v>
      </c>
      <c r="O22" s="54">
        <v>10817</v>
      </c>
      <c r="P22" s="53" t="s">
        <v>5682</v>
      </c>
      <c r="Q22" s="53">
        <v>1</v>
      </c>
      <c r="R22" s="55">
        <v>53.406666999999999</v>
      </c>
      <c r="S22" s="55">
        <v>22.798611000000001</v>
      </c>
      <c r="T22" s="55">
        <v>53.397599999999997</v>
      </c>
      <c r="U22" s="55">
        <v>22.821300000000001</v>
      </c>
      <c r="V22" s="53" t="s">
        <v>86</v>
      </c>
      <c r="W22" s="85">
        <v>0.56000000000000005</v>
      </c>
      <c r="X22" s="87">
        <v>2.5</v>
      </c>
      <c r="Y22" s="1" t="s">
        <v>7179</v>
      </c>
    </row>
    <row r="23" spans="1:25" ht="50.1" hidden="1" customHeight="1" x14ac:dyDescent="0.25">
      <c r="A23" s="53" t="s">
        <v>86</v>
      </c>
      <c r="B23" s="53" t="str">
        <f>IF(COUNTIF('Aglomeracje 2022 r.'!$C$13:$C$207,' Dane pomocnicze (ze spr. 21)'!C23)=1,"TAK",IF(COUNTIF('Aglomeracje 2022 r.'!$C$13:$C$207,' Dane pomocnicze (ze spr. 21)'!C23)&gt;1,"TAK, UWAGA, wystepuje w sprawozdaniu więcej niż jeden raz!!!","BRAK"))</f>
        <v>BRAK</v>
      </c>
      <c r="C23" s="53" t="s">
        <v>115</v>
      </c>
      <c r="D23" s="53" t="s">
        <v>2813</v>
      </c>
      <c r="E23" s="53" t="s">
        <v>1639</v>
      </c>
      <c r="F23" s="53" t="s">
        <v>2787</v>
      </c>
      <c r="G23" s="53" t="s">
        <v>2803</v>
      </c>
      <c r="H23" s="53" t="s">
        <v>86</v>
      </c>
      <c r="I23" s="53" t="s">
        <v>1820</v>
      </c>
      <c r="J23" s="53" t="s">
        <v>1809</v>
      </c>
      <c r="K23" s="53" t="s">
        <v>2813</v>
      </c>
      <c r="L23" s="53" t="s">
        <v>3669</v>
      </c>
      <c r="M23" s="53" t="s">
        <v>2813</v>
      </c>
      <c r="N23" s="53" t="s">
        <v>5683</v>
      </c>
      <c r="O23" s="54">
        <v>10806</v>
      </c>
      <c r="P23" s="53" t="s">
        <v>5684</v>
      </c>
      <c r="Q23" s="53">
        <v>1</v>
      </c>
      <c r="R23" s="55">
        <v>53.3005</v>
      </c>
      <c r="S23" s="55">
        <v>23.284199999999998</v>
      </c>
      <c r="T23" s="55">
        <v>53.2896</v>
      </c>
      <c r="U23" s="55">
        <v>23.2484</v>
      </c>
      <c r="V23" s="53" t="s">
        <v>86</v>
      </c>
      <c r="W23" s="85">
        <v>0</v>
      </c>
      <c r="X23" s="87">
        <v>0.35</v>
      </c>
      <c r="Y23" s="1" t="s">
        <v>7180</v>
      </c>
    </row>
    <row r="24" spans="1:25" ht="50.1" hidden="1" customHeight="1" x14ac:dyDescent="0.25">
      <c r="A24" s="53" t="s">
        <v>86</v>
      </c>
      <c r="B24" s="53" t="str">
        <f>IF(COUNTIF('Aglomeracje 2022 r.'!$C$13:$C$207,' Dane pomocnicze (ze spr. 21)'!C24)=1,"TAK",IF(COUNTIF('Aglomeracje 2022 r.'!$C$13:$C$207,' Dane pomocnicze (ze spr. 21)'!C24)&gt;1,"TAK, UWAGA, wystepuje w sprawozdaniu więcej niż jeden raz!!!","BRAK"))</f>
        <v>BRAK</v>
      </c>
      <c r="C24" s="53" t="s">
        <v>116</v>
      </c>
      <c r="D24" s="53" t="s">
        <v>2814</v>
      </c>
      <c r="E24" s="53" t="s">
        <v>1639</v>
      </c>
      <c r="F24" s="53" t="s">
        <v>2787</v>
      </c>
      <c r="G24" s="53" t="s">
        <v>2815</v>
      </c>
      <c r="H24" s="53" t="s">
        <v>2816</v>
      </c>
      <c r="I24" s="53" t="s">
        <v>1820</v>
      </c>
      <c r="J24" s="53" t="s">
        <v>1809</v>
      </c>
      <c r="K24" s="53" t="s">
        <v>2814</v>
      </c>
      <c r="L24" s="53" t="s">
        <v>3617</v>
      </c>
      <c r="M24" s="53" t="s">
        <v>2814</v>
      </c>
      <c r="N24" s="53" t="s">
        <v>5685</v>
      </c>
      <c r="O24" s="54">
        <v>10213</v>
      </c>
      <c r="P24" s="53" t="s">
        <v>5686</v>
      </c>
      <c r="Q24" s="53">
        <v>1</v>
      </c>
      <c r="R24" s="55">
        <v>53.409100000000002</v>
      </c>
      <c r="S24" s="55">
        <v>21.931799999999999</v>
      </c>
      <c r="T24" s="55">
        <v>53.396940000000001</v>
      </c>
      <c r="U24" s="55">
        <v>21.925000000000001</v>
      </c>
      <c r="V24" s="53" t="s">
        <v>86</v>
      </c>
      <c r="W24" s="85">
        <v>1.1499999999999999</v>
      </c>
      <c r="X24" s="87">
        <v>1</v>
      </c>
      <c r="Y24" s="1" t="s">
        <v>7181</v>
      </c>
    </row>
    <row r="25" spans="1:25" ht="50.1" hidden="1" customHeight="1" x14ac:dyDescent="0.25">
      <c r="A25" s="53" t="s">
        <v>86</v>
      </c>
      <c r="B25" s="53" t="str">
        <f>IF(COUNTIF('Aglomeracje 2022 r.'!$C$13:$C$207,' Dane pomocnicze (ze spr. 21)'!C25)=1,"TAK",IF(COUNTIF('Aglomeracje 2022 r.'!$C$13:$C$207,' Dane pomocnicze (ze spr. 21)'!C25)&gt;1,"TAK, UWAGA, wystepuje w sprawozdaniu więcej niż jeden raz!!!","BRAK"))</f>
        <v>BRAK</v>
      </c>
      <c r="C25" s="53" t="s">
        <v>117</v>
      </c>
      <c r="D25" s="53" t="s">
        <v>2819</v>
      </c>
      <c r="E25" s="53" t="s">
        <v>1639</v>
      </c>
      <c r="F25" s="53" t="s">
        <v>2787</v>
      </c>
      <c r="G25" s="53" t="s">
        <v>2799</v>
      </c>
      <c r="H25" s="53" t="s">
        <v>2791</v>
      </c>
      <c r="I25" s="53" t="s">
        <v>1820</v>
      </c>
      <c r="J25" s="53" t="s">
        <v>1809</v>
      </c>
      <c r="K25" s="53" t="s">
        <v>2819</v>
      </c>
      <c r="L25" s="53" t="s">
        <v>3669</v>
      </c>
      <c r="M25" s="53" t="s">
        <v>5690</v>
      </c>
      <c r="N25" s="53" t="s">
        <v>5691</v>
      </c>
      <c r="O25" s="54">
        <v>2225</v>
      </c>
      <c r="P25" s="53" t="s">
        <v>5692</v>
      </c>
      <c r="Q25" s="53">
        <v>1</v>
      </c>
      <c r="R25" s="55">
        <v>53.579099999999997</v>
      </c>
      <c r="S25" s="55">
        <v>23.106400000000001</v>
      </c>
      <c r="T25" s="55">
        <v>53.5792</v>
      </c>
      <c r="U25" s="55">
        <v>23.0837</v>
      </c>
      <c r="V25" s="53" t="s">
        <v>86</v>
      </c>
      <c r="W25" s="85">
        <v>0</v>
      </c>
      <c r="X25" s="87">
        <v>0</v>
      </c>
      <c r="Y25" s="1" t="s">
        <v>7166</v>
      </c>
    </row>
    <row r="26" spans="1:25" ht="50.1" hidden="1" customHeight="1" x14ac:dyDescent="0.25">
      <c r="A26" s="53" t="s">
        <v>86</v>
      </c>
      <c r="B26" s="53" t="str">
        <f>IF(COUNTIF('Aglomeracje 2022 r.'!$C$13:$C$207,' Dane pomocnicze (ze spr. 21)'!C26)=1,"TAK",IF(COUNTIF('Aglomeracje 2022 r.'!$C$13:$C$207,' Dane pomocnicze (ze spr. 21)'!C26)&gt;1,"TAK, UWAGA, wystepuje w sprawozdaniu więcej niż jeden raz!!!","BRAK"))</f>
        <v>BRAK</v>
      </c>
      <c r="C26" s="53" t="s">
        <v>118</v>
      </c>
      <c r="D26" s="53" t="s">
        <v>2820</v>
      </c>
      <c r="E26" s="53" t="s">
        <v>1639</v>
      </c>
      <c r="F26" s="53" t="s">
        <v>2787</v>
      </c>
      <c r="G26" s="53" t="s">
        <v>2821</v>
      </c>
      <c r="H26" s="53" t="s">
        <v>2791</v>
      </c>
      <c r="I26" s="53" t="s">
        <v>2792</v>
      </c>
      <c r="J26" s="53" t="s">
        <v>2793</v>
      </c>
      <c r="K26" s="53" t="s">
        <v>2820</v>
      </c>
      <c r="L26" s="53" t="s">
        <v>3617</v>
      </c>
      <c r="M26" s="53" t="s">
        <v>2820</v>
      </c>
      <c r="N26" s="53" t="s">
        <v>5693</v>
      </c>
      <c r="O26" s="54">
        <v>5268</v>
      </c>
      <c r="P26" s="53" t="s">
        <v>5694</v>
      </c>
      <c r="Q26" s="53">
        <v>1</v>
      </c>
      <c r="R26" s="55">
        <v>54.106499999999997</v>
      </c>
      <c r="S26" s="55">
        <v>23.349599999999999</v>
      </c>
      <c r="T26" s="55">
        <v>54.0914</v>
      </c>
      <c r="U26" s="55">
        <v>23.3505</v>
      </c>
      <c r="V26" s="53" t="s">
        <v>86</v>
      </c>
      <c r="W26" s="85">
        <v>5.35</v>
      </c>
      <c r="X26" s="87">
        <v>0</v>
      </c>
      <c r="Y26" s="1" t="s">
        <v>7182</v>
      </c>
    </row>
    <row r="27" spans="1:25" ht="50.1" hidden="1" customHeight="1" x14ac:dyDescent="0.25">
      <c r="A27" s="53" t="s">
        <v>86</v>
      </c>
      <c r="B27" s="53" t="str">
        <f>IF(COUNTIF('Aglomeracje 2022 r.'!$C$13:$C$207,' Dane pomocnicze (ze spr. 21)'!C27)=1,"TAK",IF(COUNTIF('Aglomeracje 2022 r.'!$C$13:$C$207,' Dane pomocnicze (ze spr. 21)'!C27)&gt;1,"TAK, UWAGA, wystepuje w sprawozdaniu więcej niż jeden raz!!!","BRAK"))</f>
        <v>BRAK</v>
      </c>
      <c r="C27" s="53" t="s">
        <v>119</v>
      </c>
      <c r="D27" s="53" t="s">
        <v>2822</v>
      </c>
      <c r="E27" s="53" t="s">
        <v>1639</v>
      </c>
      <c r="F27" s="53" t="s">
        <v>2787</v>
      </c>
      <c r="G27" s="53" t="s">
        <v>2823</v>
      </c>
      <c r="H27" s="53" t="s">
        <v>86</v>
      </c>
      <c r="I27" s="53" t="s">
        <v>1820</v>
      </c>
      <c r="J27" s="53" t="s">
        <v>1809</v>
      </c>
      <c r="K27" s="53" t="s">
        <v>2822</v>
      </c>
      <c r="L27" s="53" t="s">
        <v>3715</v>
      </c>
      <c r="M27" s="53" t="s">
        <v>2822</v>
      </c>
      <c r="N27" s="53" t="s">
        <v>5695</v>
      </c>
      <c r="O27" s="54">
        <v>3251</v>
      </c>
      <c r="P27" s="53" t="s">
        <v>5696</v>
      </c>
      <c r="Q27" s="53">
        <v>1</v>
      </c>
      <c r="R27" s="55">
        <v>52.702599999999997</v>
      </c>
      <c r="S27" s="55">
        <v>23.8522</v>
      </c>
      <c r="T27" s="55">
        <v>52.707099999999997</v>
      </c>
      <c r="U27" s="55">
        <v>23.837800000000001</v>
      </c>
      <c r="V27" s="53" t="s">
        <v>86</v>
      </c>
      <c r="W27" s="85">
        <v>0</v>
      </c>
      <c r="X27" s="87">
        <v>0</v>
      </c>
      <c r="Y27" s="1" t="s">
        <v>7166</v>
      </c>
    </row>
    <row r="28" spans="1:25" ht="50.1" hidden="1" customHeight="1" x14ac:dyDescent="0.25">
      <c r="A28" s="53" t="s">
        <v>86</v>
      </c>
      <c r="B28" s="53" t="str">
        <f>IF(COUNTIF('Aglomeracje 2022 r.'!$C$13:$C$207,' Dane pomocnicze (ze spr. 21)'!C28)=1,"TAK",IF(COUNTIF('Aglomeracje 2022 r.'!$C$13:$C$207,' Dane pomocnicze (ze spr. 21)'!C28)&gt;1,"TAK, UWAGA, wystepuje w sprawozdaniu więcej niż jeden raz!!!","BRAK"))</f>
        <v>BRAK</v>
      </c>
      <c r="C28" s="53" t="s">
        <v>120</v>
      </c>
      <c r="D28" s="53" t="s">
        <v>2825</v>
      </c>
      <c r="E28" s="53" t="s">
        <v>1650</v>
      </c>
      <c r="F28" s="53" t="s">
        <v>2787</v>
      </c>
      <c r="G28" s="53" t="s">
        <v>2812</v>
      </c>
      <c r="H28" s="53" t="s">
        <v>86</v>
      </c>
      <c r="I28" s="53" t="s">
        <v>1820</v>
      </c>
      <c r="J28" s="53" t="s">
        <v>1809</v>
      </c>
      <c r="K28" s="53" t="s">
        <v>5700</v>
      </c>
      <c r="L28" s="53" t="s">
        <v>3715</v>
      </c>
      <c r="M28" s="53" t="s">
        <v>2825</v>
      </c>
      <c r="N28" s="53" t="s">
        <v>5701</v>
      </c>
      <c r="O28" s="54">
        <v>2315</v>
      </c>
      <c r="P28" s="53" t="s">
        <v>5702</v>
      </c>
      <c r="Q28" s="53">
        <v>2</v>
      </c>
      <c r="R28" s="55">
        <v>53.278500000000001</v>
      </c>
      <c r="S28" s="55">
        <v>22.875699999999998</v>
      </c>
      <c r="T28" s="55">
        <v>0</v>
      </c>
      <c r="U28" s="55">
        <v>0</v>
      </c>
      <c r="V28" s="53" t="s">
        <v>86</v>
      </c>
      <c r="W28" s="85">
        <v>0.3</v>
      </c>
      <c r="X28" s="87">
        <v>0</v>
      </c>
      <c r="Y28" s="1" t="s">
        <v>7183</v>
      </c>
    </row>
    <row r="29" spans="1:25" ht="50.1" hidden="1" customHeight="1" x14ac:dyDescent="0.25">
      <c r="A29" s="53" t="s">
        <v>86</v>
      </c>
      <c r="B29" s="53" t="str">
        <f>IF(COUNTIF('Aglomeracje 2022 r.'!$C$13:$C$207,' Dane pomocnicze (ze spr. 21)'!C29)=1,"TAK",IF(COUNTIF('Aglomeracje 2022 r.'!$C$13:$C$207,' Dane pomocnicze (ze spr. 21)'!C29)&gt;1,"TAK, UWAGA, wystepuje w sprawozdaniu więcej niż jeden raz!!!","BRAK"))</f>
        <v>BRAK</v>
      </c>
      <c r="C29" s="53" t="s">
        <v>121</v>
      </c>
      <c r="D29" s="53" t="s">
        <v>2827</v>
      </c>
      <c r="E29" s="53" t="s">
        <v>1639</v>
      </c>
      <c r="F29" s="53" t="s">
        <v>2787</v>
      </c>
      <c r="G29" s="53" t="s">
        <v>2809</v>
      </c>
      <c r="H29" s="53" t="s">
        <v>2791</v>
      </c>
      <c r="I29" s="53" t="s">
        <v>1820</v>
      </c>
      <c r="J29" s="53" t="s">
        <v>1809</v>
      </c>
      <c r="K29" s="53" t="s">
        <v>2827</v>
      </c>
      <c r="L29" s="53" t="s">
        <v>3669</v>
      </c>
      <c r="M29" s="53" t="s">
        <v>2827</v>
      </c>
      <c r="N29" s="53" t="s">
        <v>5705</v>
      </c>
      <c r="O29" s="54">
        <v>3743</v>
      </c>
      <c r="P29" s="53" t="s">
        <v>5706</v>
      </c>
      <c r="Q29" s="53">
        <v>1</v>
      </c>
      <c r="R29" s="55">
        <v>53.563099999999999</v>
      </c>
      <c r="S29" s="55">
        <v>22.285900000000002</v>
      </c>
      <c r="T29" s="55">
        <v>53.567700000000002</v>
      </c>
      <c r="U29" s="55">
        <v>22.290700000000001</v>
      </c>
      <c r="V29" s="53" t="s">
        <v>86</v>
      </c>
      <c r="W29" s="85">
        <v>6</v>
      </c>
      <c r="X29" s="87">
        <v>0.1</v>
      </c>
      <c r="Y29" s="1" t="s">
        <v>7184</v>
      </c>
    </row>
    <row r="30" spans="1:25" ht="50.1" hidden="1" customHeight="1" x14ac:dyDescent="0.25">
      <c r="A30" s="53" t="s">
        <v>86</v>
      </c>
      <c r="B30" s="53" t="str">
        <f>IF(COUNTIF('Aglomeracje 2022 r.'!$C$13:$C$207,' Dane pomocnicze (ze spr. 21)'!C30)=1,"TAK",IF(COUNTIF('Aglomeracje 2022 r.'!$C$13:$C$207,' Dane pomocnicze (ze spr. 21)'!C30)&gt;1,"TAK, UWAGA, wystepuje w sprawozdaniu więcej niż jeden raz!!!","BRAK"))</f>
        <v>BRAK</v>
      </c>
      <c r="C30" s="53" t="s">
        <v>122</v>
      </c>
      <c r="D30" s="53" t="s">
        <v>2828</v>
      </c>
      <c r="E30" s="53" t="s">
        <v>1639</v>
      </c>
      <c r="F30" s="53" t="s">
        <v>2787</v>
      </c>
      <c r="G30" s="53" t="s">
        <v>2815</v>
      </c>
      <c r="H30" s="53" t="s">
        <v>2816</v>
      </c>
      <c r="I30" s="53" t="s">
        <v>1820</v>
      </c>
      <c r="J30" s="53" t="s">
        <v>1809</v>
      </c>
      <c r="K30" s="53" t="s">
        <v>2828</v>
      </c>
      <c r="L30" s="53" t="s">
        <v>3669</v>
      </c>
      <c r="M30" s="53" t="s">
        <v>2828</v>
      </c>
      <c r="N30" s="53" t="s">
        <v>5707</v>
      </c>
      <c r="O30" s="54">
        <v>2182</v>
      </c>
      <c r="P30" s="53" t="s">
        <v>5708</v>
      </c>
      <c r="Q30" s="53">
        <v>1</v>
      </c>
      <c r="R30" s="55">
        <v>53.380499999999998</v>
      </c>
      <c r="S30" s="55">
        <v>22.1538</v>
      </c>
      <c r="T30" s="55">
        <v>53.382800000000003</v>
      </c>
      <c r="U30" s="55">
        <v>22.1553</v>
      </c>
      <c r="V30" s="53" t="s">
        <v>86</v>
      </c>
      <c r="W30" s="85">
        <v>0</v>
      </c>
      <c r="X30" s="87">
        <v>0</v>
      </c>
      <c r="Y30" s="1" t="s">
        <v>7166</v>
      </c>
    </row>
    <row r="31" spans="1:25" ht="50.1" hidden="1" customHeight="1" x14ac:dyDescent="0.25">
      <c r="A31" s="53" t="s">
        <v>86</v>
      </c>
      <c r="B31" s="53" t="str">
        <f>IF(COUNTIF('Aglomeracje 2022 r.'!$C$13:$C$207,' Dane pomocnicze (ze spr. 21)'!C31)=1,"TAK",IF(COUNTIF('Aglomeracje 2022 r.'!$C$13:$C$207,' Dane pomocnicze (ze spr. 21)'!C31)&gt;1,"TAK, UWAGA, wystepuje w sprawozdaniu więcej niż jeden raz!!!","BRAK"))</f>
        <v>BRAK</v>
      </c>
      <c r="C31" s="53" t="s">
        <v>123</v>
      </c>
      <c r="D31" s="53" t="s">
        <v>2829</v>
      </c>
      <c r="E31" s="53" t="s">
        <v>1639</v>
      </c>
      <c r="F31" s="53" t="s">
        <v>2787</v>
      </c>
      <c r="G31" s="53" t="s">
        <v>2812</v>
      </c>
      <c r="H31" s="53" t="s">
        <v>86</v>
      </c>
      <c r="I31" s="53" t="s">
        <v>1820</v>
      </c>
      <c r="J31" s="53" t="s">
        <v>1809</v>
      </c>
      <c r="K31" s="53" t="s">
        <v>2829</v>
      </c>
      <c r="L31" s="53" t="s">
        <v>3669</v>
      </c>
      <c r="M31" s="53" t="s">
        <v>2829</v>
      </c>
      <c r="N31" s="53" t="s">
        <v>5709</v>
      </c>
      <c r="O31" s="54">
        <v>2967</v>
      </c>
      <c r="P31" s="53" t="s">
        <v>5710</v>
      </c>
      <c r="Q31" s="53">
        <v>1</v>
      </c>
      <c r="R31" s="55">
        <v>53.312763279999999</v>
      </c>
      <c r="S31" s="55">
        <v>22.91906702</v>
      </c>
      <c r="T31" s="55">
        <v>53.288925370000001</v>
      </c>
      <c r="U31" s="55">
        <v>22.8953141</v>
      </c>
      <c r="V31" s="53" t="s">
        <v>86</v>
      </c>
      <c r="W31" s="85">
        <v>0.42</v>
      </c>
      <c r="X31" s="87">
        <v>0</v>
      </c>
      <c r="Y31" s="1" t="s">
        <v>7185</v>
      </c>
    </row>
    <row r="32" spans="1:25" ht="50.1" hidden="1" customHeight="1" x14ac:dyDescent="0.25">
      <c r="A32" s="53" t="s">
        <v>86</v>
      </c>
      <c r="B32" s="53" t="str">
        <f>IF(COUNTIF('Aglomeracje 2022 r.'!$C$13:$C$207,' Dane pomocnicze (ze spr. 21)'!C32)=1,"TAK",IF(COUNTIF('Aglomeracje 2022 r.'!$C$13:$C$207,' Dane pomocnicze (ze spr. 21)'!C32)&gt;1,"TAK, UWAGA, wystepuje w sprawozdaniu więcej niż jeden raz!!!","BRAK"))</f>
        <v>BRAK</v>
      </c>
      <c r="C32" s="53" t="s">
        <v>124</v>
      </c>
      <c r="D32" s="53" t="s">
        <v>2831</v>
      </c>
      <c r="E32" s="53" t="s">
        <v>1639</v>
      </c>
      <c r="F32" s="53" t="s">
        <v>2787</v>
      </c>
      <c r="G32" s="53" t="s">
        <v>2809</v>
      </c>
      <c r="H32" s="53" t="s">
        <v>2832</v>
      </c>
      <c r="I32" s="53" t="s">
        <v>1820</v>
      </c>
      <c r="J32" s="53" t="s">
        <v>1809</v>
      </c>
      <c r="K32" s="53" t="s">
        <v>2831</v>
      </c>
      <c r="L32" s="53" t="s">
        <v>3669</v>
      </c>
      <c r="M32" s="53" t="s">
        <v>2831</v>
      </c>
      <c r="N32" s="53" t="s">
        <v>5713</v>
      </c>
      <c r="O32" s="54">
        <v>2195</v>
      </c>
      <c r="P32" s="53" t="s">
        <v>5714</v>
      </c>
      <c r="Q32" s="53">
        <v>1</v>
      </c>
      <c r="R32" s="55">
        <v>53.729399999999998</v>
      </c>
      <c r="S32" s="55">
        <v>22.6904</v>
      </c>
      <c r="T32" s="55">
        <v>53.724699999999999</v>
      </c>
      <c r="U32" s="55">
        <v>22.6861</v>
      </c>
      <c r="V32" s="53" t="s">
        <v>86</v>
      </c>
      <c r="W32" s="85">
        <v>0</v>
      </c>
      <c r="X32" s="87">
        <v>0</v>
      </c>
      <c r="Y32" s="1" t="s">
        <v>7166</v>
      </c>
    </row>
    <row r="33" spans="1:25" ht="50.1" hidden="1" customHeight="1" x14ac:dyDescent="0.25">
      <c r="A33" s="53" t="s">
        <v>86</v>
      </c>
      <c r="B33" s="53" t="str">
        <f>IF(COUNTIF('Aglomeracje 2022 r.'!$C$13:$C$207,' Dane pomocnicze (ze spr. 21)'!C33)=1,"TAK",IF(COUNTIF('Aglomeracje 2022 r.'!$C$13:$C$207,' Dane pomocnicze (ze spr. 21)'!C33)&gt;1,"TAK, UWAGA, wystepuje w sprawozdaniu więcej niż jeden raz!!!","BRAK"))</f>
        <v>BRAK</v>
      </c>
      <c r="C33" s="53" t="s">
        <v>125</v>
      </c>
      <c r="D33" s="53" t="s">
        <v>2834</v>
      </c>
      <c r="E33" s="53" t="s">
        <v>1639</v>
      </c>
      <c r="F33" s="53" t="s">
        <v>2787</v>
      </c>
      <c r="G33" s="53" t="s">
        <v>2803</v>
      </c>
      <c r="H33" s="53" t="s">
        <v>86</v>
      </c>
      <c r="I33" s="53" t="s">
        <v>1820</v>
      </c>
      <c r="J33" s="53" t="s">
        <v>1809</v>
      </c>
      <c r="K33" s="53" t="s">
        <v>5717</v>
      </c>
      <c r="L33" s="53" t="s">
        <v>3669</v>
      </c>
      <c r="M33" s="53" t="s">
        <v>5718</v>
      </c>
      <c r="N33" s="53" t="s">
        <v>5719</v>
      </c>
      <c r="O33" s="54">
        <v>3907</v>
      </c>
      <c r="P33" s="53" t="s">
        <v>5720</v>
      </c>
      <c r="Q33" s="53">
        <v>1</v>
      </c>
      <c r="R33" s="55">
        <v>53.207599999999999</v>
      </c>
      <c r="S33" s="55">
        <v>22.787299999999998</v>
      </c>
      <c r="T33" s="55">
        <v>53.211300000000001</v>
      </c>
      <c r="U33" s="55">
        <v>22.756</v>
      </c>
      <c r="V33" s="53" t="s">
        <v>86</v>
      </c>
      <c r="W33" s="85">
        <v>0.5</v>
      </c>
      <c r="X33" s="87">
        <v>2</v>
      </c>
      <c r="Y33" s="1" t="s">
        <v>7186</v>
      </c>
    </row>
    <row r="34" spans="1:25" ht="50.1" hidden="1" customHeight="1" x14ac:dyDescent="0.25">
      <c r="A34" s="53" t="s">
        <v>86</v>
      </c>
      <c r="B34" s="53" t="str">
        <f>IF(COUNTIF('Aglomeracje 2022 r.'!$C$13:$C$207,' Dane pomocnicze (ze spr. 21)'!C34)=1,"TAK",IF(COUNTIF('Aglomeracje 2022 r.'!$C$13:$C$207,' Dane pomocnicze (ze spr. 21)'!C34)&gt;1,"TAK, UWAGA, wystepuje w sprawozdaniu więcej niż jeden raz!!!","BRAK"))</f>
        <v>BRAK</v>
      </c>
      <c r="C34" s="53" t="s">
        <v>126</v>
      </c>
      <c r="D34" s="53" t="s">
        <v>2835</v>
      </c>
      <c r="E34" s="53" t="s">
        <v>1639</v>
      </c>
      <c r="F34" s="53" t="s">
        <v>2787</v>
      </c>
      <c r="G34" s="53" t="s">
        <v>2803</v>
      </c>
      <c r="H34" s="53" t="s">
        <v>86</v>
      </c>
      <c r="I34" s="53" t="s">
        <v>1820</v>
      </c>
      <c r="J34" s="53" t="s">
        <v>1809</v>
      </c>
      <c r="K34" s="53" t="s">
        <v>2835</v>
      </c>
      <c r="L34" s="53" t="s">
        <v>3641</v>
      </c>
      <c r="M34" s="53" t="s">
        <v>2835</v>
      </c>
      <c r="N34" s="53" t="s">
        <v>5721</v>
      </c>
      <c r="O34" s="54">
        <v>6819</v>
      </c>
      <c r="P34" s="53" t="s">
        <v>5722</v>
      </c>
      <c r="Q34" s="53">
        <v>1</v>
      </c>
      <c r="R34" s="55">
        <v>53.141658749999998</v>
      </c>
      <c r="S34" s="55">
        <v>22.98767350676</v>
      </c>
      <c r="T34" s="55">
        <v>53.149663889999999</v>
      </c>
      <c r="U34" s="55">
        <v>22.977280560000001</v>
      </c>
      <c r="V34" s="53" t="s">
        <v>86</v>
      </c>
      <c r="W34" s="85">
        <v>0.5</v>
      </c>
      <c r="X34" s="87">
        <v>1</v>
      </c>
      <c r="Y34" s="1" t="s">
        <v>7187</v>
      </c>
    </row>
    <row r="35" spans="1:25" ht="50.1" hidden="1" customHeight="1" x14ac:dyDescent="0.25">
      <c r="A35" s="53" t="s">
        <v>86</v>
      </c>
      <c r="B35" s="53" t="str">
        <f>IF(COUNTIF('Aglomeracje 2022 r.'!$C$13:$C$207,' Dane pomocnicze (ze spr. 21)'!C35)=1,"TAK",IF(COUNTIF('Aglomeracje 2022 r.'!$C$13:$C$207,' Dane pomocnicze (ze spr. 21)'!C35)&gt;1,"TAK, UWAGA, wystepuje w sprawozdaniu więcej niż jeden raz!!!","BRAK"))</f>
        <v>BRAK</v>
      </c>
      <c r="C35" s="53" t="s">
        <v>127</v>
      </c>
      <c r="D35" s="53" t="s">
        <v>3072</v>
      </c>
      <c r="E35" s="53" t="s">
        <v>1639</v>
      </c>
      <c r="F35" s="53" t="s">
        <v>3400</v>
      </c>
      <c r="G35" s="53" t="s">
        <v>3401</v>
      </c>
      <c r="H35" s="53" t="s">
        <v>3072</v>
      </c>
      <c r="I35" s="53" t="s">
        <v>3402</v>
      </c>
      <c r="J35" s="53" t="s">
        <v>3403</v>
      </c>
      <c r="K35" s="53" t="s">
        <v>3072</v>
      </c>
      <c r="L35" s="53" t="s">
        <v>3617</v>
      </c>
      <c r="M35" s="53" t="s">
        <v>6777</v>
      </c>
      <c r="N35" s="53" t="s">
        <v>6778</v>
      </c>
      <c r="O35" s="54">
        <v>221662</v>
      </c>
      <c r="P35" s="53" t="s">
        <v>6779</v>
      </c>
      <c r="Q35" s="53">
        <v>1</v>
      </c>
      <c r="R35" s="55">
        <v>53.779000000000003</v>
      </c>
      <c r="S35" s="55">
        <v>20.479800000000001</v>
      </c>
      <c r="T35" s="55">
        <v>53.8187</v>
      </c>
      <c r="U35" s="55">
        <v>20.4495</v>
      </c>
      <c r="V35" s="53" t="s">
        <v>86</v>
      </c>
      <c r="W35" s="85">
        <v>23.8</v>
      </c>
      <c r="X35" s="87">
        <v>9.6</v>
      </c>
      <c r="Y35" s="1" t="s">
        <v>7188</v>
      </c>
    </row>
    <row r="36" spans="1:25" ht="50.1" hidden="1" customHeight="1" x14ac:dyDescent="0.25">
      <c r="A36" s="53" t="s">
        <v>86</v>
      </c>
      <c r="B36" s="53" t="str">
        <f>IF(COUNTIF('Aglomeracje 2022 r.'!$C$13:$C$207,' Dane pomocnicze (ze spr. 21)'!C36)=1,"TAK",IF(COUNTIF('Aglomeracje 2022 r.'!$C$13:$C$207,' Dane pomocnicze (ze spr. 21)'!C36)&gt;1,"TAK, UWAGA, wystepuje w sprawozdaniu więcej niż jeden raz!!!","BRAK"))</f>
        <v>BRAK</v>
      </c>
      <c r="C36" s="53" t="s">
        <v>128</v>
      </c>
      <c r="D36" s="53" t="s">
        <v>3406</v>
      </c>
      <c r="E36" s="53" t="s">
        <v>1639</v>
      </c>
      <c r="F36" s="53" t="s">
        <v>3400</v>
      </c>
      <c r="G36" s="53" t="s">
        <v>3407</v>
      </c>
      <c r="H36" s="53" t="s">
        <v>2791</v>
      </c>
      <c r="I36" s="53" t="s">
        <v>1820</v>
      </c>
      <c r="J36" s="53" t="s">
        <v>1809</v>
      </c>
      <c r="K36" s="53" t="s">
        <v>6784</v>
      </c>
      <c r="L36" s="53" t="s">
        <v>3617</v>
      </c>
      <c r="M36" s="53" t="s">
        <v>6785</v>
      </c>
      <c r="N36" s="53" t="s">
        <v>6786</v>
      </c>
      <c r="O36" s="54">
        <v>121308</v>
      </c>
      <c r="P36" s="53" t="s">
        <v>6787</v>
      </c>
      <c r="Q36" s="53">
        <v>1</v>
      </c>
      <c r="R36" s="55">
        <v>53.825200000000002</v>
      </c>
      <c r="S36" s="55">
        <v>22.348199999999999</v>
      </c>
      <c r="T36" s="55">
        <v>53.765500000000003</v>
      </c>
      <c r="U36" s="55">
        <v>22.339300000000001</v>
      </c>
      <c r="V36" s="53" t="s">
        <v>86</v>
      </c>
      <c r="W36" s="85">
        <v>0.3</v>
      </c>
      <c r="X36" s="87">
        <v>0</v>
      </c>
      <c r="Y36" s="1" t="s">
        <v>7183</v>
      </c>
    </row>
    <row r="37" spans="1:25" ht="50.1" hidden="1" customHeight="1" x14ac:dyDescent="0.25">
      <c r="A37" s="53" t="s">
        <v>86</v>
      </c>
      <c r="B37" s="53" t="str">
        <f>IF(COUNTIF('Aglomeracje 2022 r.'!$C$13:$C$207,' Dane pomocnicze (ze spr. 21)'!C37)=1,"TAK",IF(COUNTIF('Aglomeracje 2022 r.'!$C$13:$C$207,' Dane pomocnicze (ze spr. 21)'!C37)&gt;1,"TAK, UWAGA, wystepuje w sprawozdaniu więcej niż jeden raz!!!","BRAK"))</f>
        <v>BRAK</v>
      </c>
      <c r="C37" s="53" t="s">
        <v>129</v>
      </c>
      <c r="D37" s="53" t="s">
        <v>2816</v>
      </c>
      <c r="E37" s="53" t="s">
        <v>1639</v>
      </c>
      <c r="F37" s="53" t="s">
        <v>3400</v>
      </c>
      <c r="G37" s="53" t="s">
        <v>3410</v>
      </c>
      <c r="H37" s="53" t="s">
        <v>2816</v>
      </c>
      <c r="I37" s="53" t="s">
        <v>1820</v>
      </c>
      <c r="J37" s="53" t="s">
        <v>1809</v>
      </c>
      <c r="K37" s="53" t="s">
        <v>6790</v>
      </c>
      <c r="L37" s="53" t="s">
        <v>3617</v>
      </c>
      <c r="M37" s="53" t="s">
        <v>6791</v>
      </c>
      <c r="N37" s="53" t="s">
        <v>6792</v>
      </c>
      <c r="O37" s="54">
        <v>60352</v>
      </c>
      <c r="P37" s="53" t="s">
        <v>6793</v>
      </c>
      <c r="Q37" s="53">
        <v>1</v>
      </c>
      <c r="R37" s="55">
        <v>54.04</v>
      </c>
      <c r="S37" s="55">
        <v>21.771699999999999</v>
      </c>
      <c r="T37" s="55">
        <v>54.013300000000001</v>
      </c>
      <c r="U37" s="55">
        <v>21.811900000000001</v>
      </c>
      <c r="V37" s="53" t="s">
        <v>86</v>
      </c>
      <c r="W37" s="85">
        <v>0</v>
      </c>
      <c r="X37" s="87">
        <v>5.3</v>
      </c>
      <c r="Y37" s="1" t="s">
        <v>7189</v>
      </c>
    </row>
    <row r="38" spans="1:25" ht="50.1" hidden="1" customHeight="1" x14ac:dyDescent="0.25">
      <c r="A38" s="53" t="s">
        <v>86</v>
      </c>
      <c r="B38" s="53" t="str">
        <f>IF(COUNTIF('Aglomeracje 2022 r.'!$C$13:$C$207,' Dane pomocnicze (ze spr. 21)'!C38)=1,"TAK",IF(COUNTIF('Aglomeracje 2022 r.'!$C$13:$C$207,' Dane pomocnicze (ze spr. 21)'!C38)&gt;1,"TAK, UWAGA, wystepuje w sprawozdaniu więcej niż jeden raz!!!","BRAK"))</f>
        <v>BRAK</v>
      </c>
      <c r="C38" s="53" t="s">
        <v>130</v>
      </c>
      <c r="D38" s="53" t="s">
        <v>3411</v>
      </c>
      <c r="E38" s="53" t="s">
        <v>1639</v>
      </c>
      <c r="F38" s="53" t="s">
        <v>3400</v>
      </c>
      <c r="G38" s="53" t="s">
        <v>3412</v>
      </c>
      <c r="H38" s="53" t="s">
        <v>3413</v>
      </c>
      <c r="I38" s="53" t="s">
        <v>3402</v>
      </c>
      <c r="J38" s="53" t="s">
        <v>3403</v>
      </c>
      <c r="K38" s="53" t="s">
        <v>6794</v>
      </c>
      <c r="L38" s="53" t="s">
        <v>3617</v>
      </c>
      <c r="M38" s="53" t="s">
        <v>6794</v>
      </c>
      <c r="N38" s="53" t="s">
        <v>6795</v>
      </c>
      <c r="O38" s="54">
        <v>27814</v>
      </c>
      <c r="P38" s="53" t="s">
        <v>6796</v>
      </c>
      <c r="Q38" s="53">
        <v>1</v>
      </c>
      <c r="R38" s="55">
        <v>54.081899999999997</v>
      </c>
      <c r="S38" s="55">
        <v>21.370799999999999</v>
      </c>
      <c r="T38" s="55">
        <v>54.077599999999997</v>
      </c>
      <c r="U38" s="55">
        <v>21.330200000000001</v>
      </c>
      <c r="V38" s="53" t="s">
        <v>86</v>
      </c>
      <c r="W38" s="85">
        <v>2.2999999999999998</v>
      </c>
      <c r="X38" s="87">
        <v>1.1000000000000001</v>
      </c>
      <c r="Y38" s="1" t="s">
        <v>7190</v>
      </c>
    </row>
    <row r="39" spans="1:25" ht="50.1" hidden="1" customHeight="1" x14ac:dyDescent="0.25">
      <c r="A39" s="53" t="s">
        <v>86</v>
      </c>
      <c r="B39" s="53" t="str">
        <f>IF(COUNTIF('Aglomeracje 2022 r.'!$C$13:$C$207,' Dane pomocnicze (ze spr. 21)'!C39)=1,"TAK",IF(COUNTIF('Aglomeracje 2022 r.'!$C$13:$C$207,' Dane pomocnicze (ze spr. 21)'!C39)&gt;1,"TAK, UWAGA, wystepuje w sprawozdaniu więcej niż jeden raz!!!","BRAK"))</f>
        <v>BRAK</v>
      </c>
      <c r="C39" s="53" t="s">
        <v>131</v>
      </c>
      <c r="D39" s="53" t="s">
        <v>3416</v>
      </c>
      <c r="E39" s="53" t="s">
        <v>1639</v>
      </c>
      <c r="F39" s="53" t="s">
        <v>3400</v>
      </c>
      <c r="G39" s="53" t="s">
        <v>3417</v>
      </c>
      <c r="H39" s="53" t="s">
        <v>2403</v>
      </c>
      <c r="I39" s="53" t="s">
        <v>1820</v>
      </c>
      <c r="J39" s="53" t="s">
        <v>1809</v>
      </c>
      <c r="K39" s="53" t="s">
        <v>6801</v>
      </c>
      <c r="L39" s="53" t="s">
        <v>3617</v>
      </c>
      <c r="M39" s="53" t="s">
        <v>6802</v>
      </c>
      <c r="N39" s="53" t="s">
        <v>6803</v>
      </c>
      <c r="O39" s="54">
        <v>31980</v>
      </c>
      <c r="P39" s="53" t="s">
        <v>6804</v>
      </c>
      <c r="Q39" s="53">
        <v>1</v>
      </c>
      <c r="R39" s="55">
        <v>53.566299999999998</v>
      </c>
      <c r="S39" s="55">
        <v>20.990600000000001</v>
      </c>
      <c r="T39" s="55">
        <v>53.542380000000001</v>
      </c>
      <c r="U39" s="55">
        <v>20.995609999999999</v>
      </c>
      <c r="V39" s="53" t="s">
        <v>86</v>
      </c>
      <c r="W39" s="85">
        <v>13.8</v>
      </c>
      <c r="X39" s="87">
        <v>1.6</v>
      </c>
      <c r="Y39" s="1" t="s">
        <v>7191</v>
      </c>
    </row>
    <row r="40" spans="1:25" ht="50.1" hidden="1" customHeight="1" x14ac:dyDescent="0.25">
      <c r="A40" s="53" t="s">
        <v>86</v>
      </c>
      <c r="B40" s="53" t="str">
        <f>IF(COUNTIF('Aglomeracje 2022 r.'!$C$13:$C$207,' Dane pomocnicze (ze spr. 21)'!C40)=1,"TAK",IF(COUNTIF('Aglomeracje 2022 r.'!$C$13:$C$207,' Dane pomocnicze (ze spr. 21)'!C40)&gt;1,"TAK, UWAGA, wystepuje w sprawozdaniu więcej niż jeden raz!!!","BRAK"))</f>
        <v>BRAK</v>
      </c>
      <c r="C40" s="53" t="s">
        <v>132</v>
      </c>
      <c r="D40" s="53" t="s">
        <v>3424</v>
      </c>
      <c r="E40" s="53" t="s">
        <v>1639</v>
      </c>
      <c r="F40" s="53" t="s">
        <v>3400</v>
      </c>
      <c r="G40" s="53" t="s">
        <v>3425</v>
      </c>
      <c r="H40" s="53" t="s">
        <v>3072</v>
      </c>
      <c r="I40" s="53" t="s">
        <v>3402</v>
      </c>
      <c r="J40" s="53" t="s">
        <v>3403</v>
      </c>
      <c r="K40" s="53" t="s">
        <v>3424</v>
      </c>
      <c r="L40" s="53" t="s">
        <v>3617</v>
      </c>
      <c r="M40" s="53" t="s">
        <v>3424</v>
      </c>
      <c r="N40" s="53" t="s">
        <v>6817</v>
      </c>
      <c r="O40" s="54">
        <v>24777</v>
      </c>
      <c r="P40" s="53" t="s">
        <v>6818</v>
      </c>
      <c r="Q40" s="53">
        <v>1</v>
      </c>
      <c r="R40" s="55">
        <v>54.250100000000003</v>
      </c>
      <c r="S40" s="55">
        <v>20.815000000000001</v>
      </c>
      <c r="T40" s="55">
        <v>54.256300000000003</v>
      </c>
      <c r="U40" s="55">
        <v>20.821899999999999</v>
      </c>
      <c r="V40" s="53" t="s">
        <v>86</v>
      </c>
      <c r="W40" s="85">
        <v>0</v>
      </c>
      <c r="X40" s="87">
        <v>1.5</v>
      </c>
      <c r="Y40" s="1" t="s">
        <v>7192</v>
      </c>
    </row>
    <row r="41" spans="1:25" ht="50.1" hidden="1" customHeight="1" x14ac:dyDescent="0.25">
      <c r="A41" s="53" t="s">
        <v>86</v>
      </c>
      <c r="B41" s="53" t="str">
        <f>IF(COUNTIF('Aglomeracje 2022 r.'!$C$13:$C$207,' Dane pomocnicze (ze spr. 21)'!C41)=1,"TAK",IF(COUNTIF('Aglomeracje 2022 r.'!$C$13:$C$207,' Dane pomocnicze (ze spr. 21)'!C41)&gt;1,"TAK, UWAGA, wystepuje w sprawozdaniu więcej niż jeden raz!!!","BRAK"))</f>
        <v>BRAK</v>
      </c>
      <c r="C41" s="53" t="s">
        <v>133</v>
      </c>
      <c r="D41" s="53" t="s">
        <v>3426</v>
      </c>
      <c r="E41" s="53" t="s">
        <v>1639</v>
      </c>
      <c r="F41" s="53" t="s">
        <v>3400</v>
      </c>
      <c r="G41" s="53" t="s">
        <v>3401</v>
      </c>
      <c r="H41" s="53" t="s">
        <v>3413</v>
      </c>
      <c r="I41" s="53" t="s">
        <v>3402</v>
      </c>
      <c r="J41" s="53" t="s">
        <v>3403</v>
      </c>
      <c r="K41" s="53" t="s">
        <v>6819</v>
      </c>
      <c r="L41" s="53" t="s">
        <v>3669</v>
      </c>
      <c r="M41" s="53" t="s">
        <v>6819</v>
      </c>
      <c r="N41" s="53" t="s">
        <v>6820</v>
      </c>
      <c r="O41" s="54">
        <v>18368</v>
      </c>
      <c r="P41" s="53" t="s">
        <v>6821</v>
      </c>
      <c r="Q41" s="53">
        <v>1</v>
      </c>
      <c r="R41" s="55">
        <v>53.866700000000002</v>
      </c>
      <c r="S41" s="55">
        <v>20.9543</v>
      </c>
      <c r="T41" s="55">
        <v>53.843699999999998</v>
      </c>
      <c r="U41" s="55">
        <v>20.936399999999999</v>
      </c>
      <c r="V41" s="53" t="s">
        <v>86</v>
      </c>
      <c r="W41" s="85">
        <v>2.4</v>
      </c>
      <c r="X41" s="87">
        <v>0</v>
      </c>
      <c r="Y41" s="1" t="s">
        <v>7193</v>
      </c>
    </row>
    <row r="42" spans="1:25" ht="50.1" hidden="1" customHeight="1" x14ac:dyDescent="0.25">
      <c r="A42" s="53" t="s">
        <v>86</v>
      </c>
      <c r="B42" s="53" t="str">
        <f>IF(COUNTIF('Aglomeracje 2022 r.'!$C$13:$C$207,' Dane pomocnicze (ze spr. 21)'!C42)=1,"TAK",IF(COUNTIF('Aglomeracje 2022 r.'!$C$13:$C$207,' Dane pomocnicze (ze spr. 21)'!C42)&gt;1,"TAK, UWAGA, wystepuje w sprawozdaniu więcej niż jeden raz!!!","BRAK"))</f>
        <v>BRAK</v>
      </c>
      <c r="C42" s="53" t="s">
        <v>134</v>
      </c>
      <c r="D42" s="53" t="s">
        <v>3427</v>
      </c>
      <c r="E42" s="53" t="s">
        <v>1639</v>
      </c>
      <c r="F42" s="53" t="s">
        <v>3400</v>
      </c>
      <c r="G42" s="53" t="s">
        <v>3428</v>
      </c>
      <c r="H42" s="53" t="s">
        <v>3413</v>
      </c>
      <c r="I42" s="53" t="s">
        <v>3402</v>
      </c>
      <c r="J42" s="53" t="s">
        <v>3403</v>
      </c>
      <c r="K42" s="53" t="s">
        <v>3427</v>
      </c>
      <c r="L42" s="53" t="s">
        <v>3617</v>
      </c>
      <c r="M42" s="53" t="s">
        <v>3427</v>
      </c>
      <c r="N42" s="53" t="s">
        <v>6822</v>
      </c>
      <c r="O42" s="54">
        <v>16299</v>
      </c>
      <c r="P42" s="53" t="s">
        <v>6823</v>
      </c>
      <c r="Q42" s="53">
        <v>1</v>
      </c>
      <c r="R42" s="55">
        <v>54.129899999999999</v>
      </c>
      <c r="S42" s="55">
        <v>20.5746</v>
      </c>
      <c r="T42" s="55">
        <v>54.1282</v>
      </c>
      <c r="U42" s="55">
        <v>20.587800000000001</v>
      </c>
      <c r="V42" s="53" t="s">
        <v>86</v>
      </c>
      <c r="W42" s="85">
        <v>0</v>
      </c>
      <c r="X42" s="87">
        <v>0</v>
      </c>
      <c r="Y42" s="1" t="s">
        <v>7166</v>
      </c>
    </row>
    <row r="43" spans="1:25" ht="50.1" hidden="1" customHeight="1" x14ac:dyDescent="0.25">
      <c r="A43" s="53" t="s">
        <v>86</v>
      </c>
      <c r="B43" s="53" t="str">
        <f>IF(COUNTIF('Aglomeracje 2022 r.'!$C$13:$C$207,' Dane pomocnicze (ze spr. 21)'!C43)=1,"TAK",IF(COUNTIF('Aglomeracje 2022 r.'!$C$13:$C$207,' Dane pomocnicze (ze spr. 21)'!C43)&gt;1,"TAK, UWAGA, wystepuje w sprawozdaniu więcej niż jeden raz!!!","BRAK"))</f>
        <v>BRAK</v>
      </c>
      <c r="C43" s="53" t="s">
        <v>135</v>
      </c>
      <c r="D43" s="53" t="s">
        <v>3429</v>
      </c>
      <c r="E43" s="53" t="s">
        <v>1639</v>
      </c>
      <c r="F43" s="53" t="s">
        <v>3400</v>
      </c>
      <c r="G43" s="53" t="s">
        <v>3430</v>
      </c>
      <c r="H43" s="53" t="s">
        <v>3413</v>
      </c>
      <c r="I43" s="53" t="s">
        <v>3402</v>
      </c>
      <c r="J43" s="53" t="s">
        <v>3403</v>
      </c>
      <c r="K43" s="53" t="s">
        <v>6824</v>
      </c>
      <c r="L43" s="53" t="s">
        <v>3617</v>
      </c>
      <c r="M43" s="53" t="s">
        <v>6825</v>
      </c>
      <c r="N43" s="53" t="s">
        <v>6826</v>
      </c>
      <c r="O43" s="54">
        <v>34259</v>
      </c>
      <c r="P43" s="53" t="s">
        <v>6827</v>
      </c>
      <c r="Q43" s="53">
        <v>1</v>
      </c>
      <c r="R43" s="55">
        <v>53.876199999999997</v>
      </c>
      <c r="S43" s="55">
        <v>21.304600000000001</v>
      </c>
      <c r="T43" s="55">
        <v>53.9011</v>
      </c>
      <c r="U43" s="55">
        <v>21.264299999999999</v>
      </c>
      <c r="V43" s="53" t="s">
        <v>86</v>
      </c>
      <c r="W43" s="85">
        <v>0.36</v>
      </c>
      <c r="X43" s="87">
        <v>7.8</v>
      </c>
      <c r="Y43" s="1" t="s">
        <v>7194</v>
      </c>
    </row>
    <row r="44" spans="1:25" ht="50.1" hidden="1" customHeight="1" x14ac:dyDescent="0.25">
      <c r="A44" s="53" t="s">
        <v>86</v>
      </c>
      <c r="B44" s="53" t="str">
        <f>IF(COUNTIF('Aglomeracje 2022 r.'!$C$13:$C$207,' Dane pomocnicze (ze spr. 21)'!C44)=1,"TAK",IF(COUNTIF('Aglomeracje 2022 r.'!$C$13:$C$207,' Dane pomocnicze (ze spr. 21)'!C44)&gt;1,"TAK, UWAGA, wystepuje w sprawozdaniu więcej niż jeden raz!!!","BRAK"))</f>
        <v>BRAK</v>
      </c>
      <c r="C44" s="53" t="s">
        <v>136</v>
      </c>
      <c r="D44" s="53" t="s">
        <v>3431</v>
      </c>
      <c r="E44" s="53" t="s">
        <v>1639</v>
      </c>
      <c r="F44" s="53" t="s">
        <v>3400</v>
      </c>
      <c r="G44" s="53" t="s">
        <v>3432</v>
      </c>
      <c r="H44" s="53" t="s">
        <v>2791</v>
      </c>
      <c r="I44" s="53" t="s">
        <v>1820</v>
      </c>
      <c r="J44" s="53" t="s">
        <v>1809</v>
      </c>
      <c r="K44" s="53" t="s">
        <v>3431</v>
      </c>
      <c r="L44" s="53" t="s">
        <v>3669</v>
      </c>
      <c r="M44" s="53" t="s">
        <v>3431</v>
      </c>
      <c r="N44" s="53" t="s">
        <v>6828</v>
      </c>
      <c r="O44" s="54">
        <v>20694</v>
      </c>
      <c r="P44" s="53" t="s">
        <v>6829</v>
      </c>
      <c r="Q44" s="53">
        <v>1</v>
      </c>
      <c r="R44" s="55">
        <v>54.036200000000001</v>
      </c>
      <c r="S44" s="55">
        <v>22.504000000000001</v>
      </c>
      <c r="T44" s="55">
        <v>54.026000000000003</v>
      </c>
      <c r="U44" s="55">
        <v>22.503599999999999</v>
      </c>
      <c r="V44" s="53" t="s">
        <v>86</v>
      </c>
      <c r="W44" s="85">
        <v>11</v>
      </c>
      <c r="X44" s="87">
        <v>2</v>
      </c>
      <c r="Y44" s="1" t="s">
        <v>7195</v>
      </c>
    </row>
    <row r="45" spans="1:25" ht="50.1" hidden="1" customHeight="1" x14ac:dyDescent="0.25">
      <c r="A45" s="53" t="s">
        <v>86</v>
      </c>
      <c r="B45" s="53" t="str">
        <f>IF(COUNTIF('Aglomeracje 2022 r.'!$C$13:$C$207,' Dane pomocnicze (ze spr. 21)'!C45)=1,"TAK",IF(COUNTIF('Aglomeracje 2022 r.'!$C$13:$C$207,' Dane pomocnicze (ze spr. 21)'!C45)&gt;1,"TAK, UWAGA, wystepuje w sprawozdaniu więcej niż jeden raz!!!","BRAK"))</f>
        <v>BRAK</v>
      </c>
      <c r="C45" s="53" t="s">
        <v>137</v>
      </c>
      <c r="D45" s="53" t="s">
        <v>3433</v>
      </c>
      <c r="E45" s="53" t="s">
        <v>1639</v>
      </c>
      <c r="F45" s="53" t="s">
        <v>3400</v>
      </c>
      <c r="G45" s="53" t="s">
        <v>3434</v>
      </c>
      <c r="H45" s="53" t="s">
        <v>2816</v>
      </c>
      <c r="I45" s="53" t="s">
        <v>1820</v>
      </c>
      <c r="J45" s="53" t="s">
        <v>1809</v>
      </c>
      <c r="K45" s="53" t="s">
        <v>3433</v>
      </c>
      <c r="L45" s="53" t="s">
        <v>3669</v>
      </c>
      <c r="M45" s="53" t="s">
        <v>3433</v>
      </c>
      <c r="N45" s="53" t="s">
        <v>6830</v>
      </c>
      <c r="O45" s="54">
        <v>23916</v>
      </c>
      <c r="P45" s="53" t="s">
        <v>6831</v>
      </c>
      <c r="Q45" s="53">
        <v>1</v>
      </c>
      <c r="R45" s="55">
        <v>53.630800000000001</v>
      </c>
      <c r="S45" s="55">
        <v>21.805399999999999</v>
      </c>
      <c r="T45" s="55">
        <v>53.605800000000002</v>
      </c>
      <c r="U45" s="55">
        <v>21.806699999999999</v>
      </c>
      <c r="V45" s="53" t="s">
        <v>86</v>
      </c>
      <c r="W45" s="85">
        <v>0.5</v>
      </c>
      <c r="X45" s="87">
        <v>2.15</v>
      </c>
      <c r="Y45" s="1" t="s">
        <v>7196</v>
      </c>
    </row>
    <row r="46" spans="1:25" ht="50.1" hidden="1" customHeight="1" x14ac:dyDescent="0.25">
      <c r="A46" s="53" t="s">
        <v>86</v>
      </c>
      <c r="B46" s="53" t="str">
        <f>IF(COUNTIF('Aglomeracje 2022 r.'!$C$13:$C$207,' Dane pomocnicze (ze spr. 21)'!C46)=1,"TAK",IF(COUNTIF('Aglomeracje 2022 r.'!$C$13:$C$207,' Dane pomocnicze (ze spr. 21)'!C46)&gt;1,"TAK, UWAGA, wystepuje w sprawozdaniu więcej niż jeden raz!!!","BRAK"))</f>
        <v>BRAK</v>
      </c>
      <c r="C46" s="53" t="s">
        <v>138</v>
      </c>
      <c r="D46" s="53" t="s">
        <v>3435</v>
      </c>
      <c r="E46" s="53" t="s">
        <v>1639</v>
      </c>
      <c r="F46" s="53" t="s">
        <v>3400</v>
      </c>
      <c r="G46" s="53" t="s">
        <v>3434</v>
      </c>
      <c r="H46" s="53" t="s">
        <v>2816</v>
      </c>
      <c r="I46" s="53" t="s">
        <v>1820</v>
      </c>
      <c r="J46" s="53" t="s">
        <v>1809</v>
      </c>
      <c r="K46" s="53" t="s">
        <v>3435</v>
      </c>
      <c r="L46" s="53" t="s">
        <v>3669</v>
      </c>
      <c r="M46" s="53" t="s">
        <v>3435</v>
      </c>
      <c r="N46" s="53" t="s">
        <v>6832</v>
      </c>
      <c r="O46" s="54">
        <v>7106</v>
      </c>
      <c r="P46" s="53" t="s">
        <v>6833</v>
      </c>
      <c r="Q46" s="53">
        <v>1</v>
      </c>
      <c r="R46" s="55">
        <v>53.81</v>
      </c>
      <c r="S46" s="55">
        <v>21.948399999999999</v>
      </c>
      <c r="T46" s="55">
        <v>53.821100000000001</v>
      </c>
      <c r="U46" s="55">
        <v>21.9194</v>
      </c>
      <c r="V46" s="53" t="s">
        <v>86</v>
      </c>
      <c r="W46" s="85">
        <v>0</v>
      </c>
      <c r="X46" s="87">
        <v>0</v>
      </c>
      <c r="Y46" s="1" t="s">
        <v>7166</v>
      </c>
    </row>
    <row r="47" spans="1:25" ht="50.1" hidden="1" customHeight="1" x14ac:dyDescent="0.25">
      <c r="A47" s="53" t="s">
        <v>86</v>
      </c>
      <c r="B47" s="53" t="str">
        <f>IF(COUNTIF('Aglomeracje 2022 r.'!$C$13:$C$207,' Dane pomocnicze (ze spr. 21)'!C47)=1,"TAK",IF(COUNTIF('Aglomeracje 2022 r.'!$C$13:$C$207,' Dane pomocnicze (ze spr. 21)'!C47)&gt;1,"TAK, UWAGA, wystepuje w sprawozdaniu więcej niż jeden raz!!!","BRAK"))</f>
        <v>BRAK</v>
      </c>
      <c r="C47" s="53" t="s">
        <v>139</v>
      </c>
      <c r="D47" s="53" t="s">
        <v>3439</v>
      </c>
      <c r="E47" s="53" t="s">
        <v>1639</v>
      </c>
      <c r="F47" s="53" t="s">
        <v>3400</v>
      </c>
      <c r="G47" s="53" t="s">
        <v>3401</v>
      </c>
      <c r="H47" s="53" t="s">
        <v>3072</v>
      </c>
      <c r="I47" s="53" t="s">
        <v>3402</v>
      </c>
      <c r="J47" s="53" t="s">
        <v>3403</v>
      </c>
      <c r="K47" s="53" t="s">
        <v>3439</v>
      </c>
      <c r="L47" s="53" t="s">
        <v>3669</v>
      </c>
      <c r="M47" s="53" t="s">
        <v>3439</v>
      </c>
      <c r="N47" s="53" t="s">
        <v>6838</v>
      </c>
      <c r="O47" s="54">
        <v>11280</v>
      </c>
      <c r="P47" s="53" t="s">
        <v>6839</v>
      </c>
      <c r="Q47" s="53">
        <v>1</v>
      </c>
      <c r="R47" s="55">
        <v>53.987482</v>
      </c>
      <c r="S47" s="55">
        <v>20.392531999999999</v>
      </c>
      <c r="T47" s="55">
        <v>53.999116000000001</v>
      </c>
      <c r="U47" s="55">
        <v>20.405415999999999</v>
      </c>
      <c r="V47" s="53" t="s">
        <v>86</v>
      </c>
      <c r="W47" s="85">
        <v>0.28499999999999998</v>
      </c>
      <c r="X47" s="87">
        <v>0</v>
      </c>
      <c r="Y47" s="1" t="s">
        <v>7197</v>
      </c>
    </row>
    <row r="48" spans="1:25" ht="50.1" hidden="1" customHeight="1" x14ac:dyDescent="0.25">
      <c r="A48" s="53" t="s">
        <v>86</v>
      </c>
      <c r="B48" s="53" t="str">
        <f>IF(COUNTIF('Aglomeracje 2022 r.'!$C$13:$C$207,' Dane pomocnicze (ze spr. 21)'!C48)=1,"TAK",IF(COUNTIF('Aglomeracje 2022 r.'!$C$13:$C$207,' Dane pomocnicze (ze spr. 21)'!C48)&gt;1,"TAK, UWAGA, wystepuje w sprawozdaniu więcej niż jeden raz!!!","BRAK"))</f>
        <v>BRAK</v>
      </c>
      <c r="C48" s="53" t="s">
        <v>140</v>
      </c>
      <c r="D48" s="53" t="s">
        <v>3440</v>
      </c>
      <c r="E48" s="53" t="s">
        <v>1639</v>
      </c>
      <c r="F48" s="53" t="s">
        <v>3400</v>
      </c>
      <c r="G48" s="53" t="s">
        <v>3441</v>
      </c>
      <c r="H48" s="53" t="s">
        <v>2816</v>
      </c>
      <c r="I48" s="53" t="s">
        <v>3402</v>
      </c>
      <c r="J48" s="53" t="s">
        <v>3403</v>
      </c>
      <c r="K48" s="53" t="s">
        <v>3440</v>
      </c>
      <c r="L48" s="53" t="s">
        <v>3669</v>
      </c>
      <c r="M48" s="53" t="s">
        <v>6840</v>
      </c>
      <c r="N48" s="53" t="s">
        <v>6841</v>
      </c>
      <c r="O48" s="54">
        <v>16111</v>
      </c>
      <c r="P48" s="53" t="s">
        <v>6842</v>
      </c>
      <c r="Q48" s="53">
        <v>1</v>
      </c>
      <c r="R48" s="55">
        <v>54.2089</v>
      </c>
      <c r="S48" s="55">
        <v>21.743300000000001</v>
      </c>
      <c r="T48" s="55">
        <v>54.225000000000001</v>
      </c>
      <c r="U48" s="55">
        <v>21.7424</v>
      </c>
      <c r="V48" s="53" t="s">
        <v>86</v>
      </c>
      <c r="W48" s="85">
        <v>0</v>
      </c>
      <c r="X48" s="87">
        <v>21.5</v>
      </c>
      <c r="Y48" s="1" t="s">
        <v>7198</v>
      </c>
    </row>
    <row r="49" spans="1:25" ht="50.1" hidden="1" customHeight="1" x14ac:dyDescent="0.25">
      <c r="A49" s="53" t="s">
        <v>86</v>
      </c>
      <c r="B49" s="53" t="str">
        <f>IF(COUNTIF('Aglomeracje 2022 r.'!$C$13:$C$207,' Dane pomocnicze (ze spr. 21)'!C49)=1,"TAK",IF(COUNTIF('Aglomeracje 2022 r.'!$C$13:$C$207,' Dane pomocnicze (ze spr. 21)'!C49)&gt;1,"TAK, UWAGA, wystepuje w sprawozdaniu więcej niż jeden raz!!!","BRAK"))</f>
        <v>BRAK</v>
      </c>
      <c r="C49" s="53" t="s">
        <v>141</v>
      </c>
      <c r="D49" s="53" t="s">
        <v>3442</v>
      </c>
      <c r="E49" s="53" t="s">
        <v>1639</v>
      </c>
      <c r="F49" s="53" t="s">
        <v>3400</v>
      </c>
      <c r="G49" s="53" t="s">
        <v>3443</v>
      </c>
      <c r="H49" s="53" t="s">
        <v>2816</v>
      </c>
      <c r="I49" s="53" t="s">
        <v>3402</v>
      </c>
      <c r="J49" s="53" t="s">
        <v>3403</v>
      </c>
      <c r="K49" s="53" t="s">
        <v>3442</v>
      </c>
      <c r="L49" s="53" t="s">
        <v>3669</v>
      </c>
      <c r="M49" s="53" t="s">
        <v>3442</v>
      </c>
      <c r="N49" s="53" t="s">
        <v>6843</v>
      </c>
      <c r="O49" s="54">
        <v>16371</v>
      </c>
      <c r="P49" s="53" t="s">
        <v>6844</v>
      </c>
      <c r="Q49" s="53">
        <v>1</v>
      </c>
      <c r="R49" s="55">
        <v>54.308726499999999</v>
      </c>
      <c r="S49" s="55">
        <v>22.301141000000001</v>
      </c>
      <c r="T49" s="55">
        <v>54.310833299999999</v>
      </c>
      <c r="U49" s="55">
        <v>22.266388899999999</v>
      </c>
      <c r="V49" s="53" t="s">
        <v>86</v>
      </c>
      <c r="W49" s="85">
        <v>0</v>
      </c>
      <c r="X49" s="87">
        <v>10</v>
      </c>
      <c r="Y49" s="1" t="s">
        <v>7199</v>
      </c>
    </row>
    <row r="50" spans="1:25" ht="50.1" hidden="1" customHeight="1" x14ac:dyDescent="0.25">
      <c r="A50" s="53" t="s">
        <v>86</v>
      </c>
      <c r="B50" s="53" t="str">
        <f>IF(COUNTIF('Aglomeracje 2022 r.'!$C$13:$C$207,' Dane pomocnicze (ze spr. 21)'!C50)=1,"TAK",IF(COUNTIF('Aglomeracje 2022 r.'!$C$13:$C$207,' Dane pomocnicze (ze spr. 21)'!C50)&gt;1,"TAK, UWAGA, wystepuje w sprawozdaniu więcej niż jeden raz!!!","BRAK"))</f>
        <v>BRAK</v>
      </c>
      <c r="C50" s="53" t="s">
        <v>142</v>
      </c>
      <c r="D50" s="53" t="s">
        <v>3451</v>
      </c>
      <c r="E50" s="53" t="s">
        <v>1639</v>
      </c>
      <c r="F50" s="53" t="s">
        <v>3400</v>
      </c>
      <c r="G50" s="53" t="s">
        <v>3434</v>
      </c>
      <c r="H50" s="53" t="s">
        <v>2816</v>
      </c>
      <c r="I50" s="53" t="s">
        <v>1820</v>
      </c>
      <c r="J50" s="53" t="s">
        <v>1809</v>
      </c>
      <c r="K50" s="53" t="s">
        <v>3451</v>
      </c>
      <c r="L50" s="53" t="s">
        <v>3669</v>
      </c>
      <c r="M50" s="53" t="s">
        <v>3451</v>
      </c>
      <c r="N50" s="53" t="s">
        <v>6858</v>
      </c>
      <c r="O50" s="54">
        <v>9950</v>
      </c>
      <c r="P50" s="53" t="s">
        <v>6859</v>
      </c>
      <c r="Q50" s="53">
        <v>1</v>
      </c>
      <c r="R50" s="55">
        <v>53.647300000000001</v>
      </c>
      <c r="S50" s="55">
        <v>21.5641</v>
      </c>
      <c r="T50" s="55">
        <v>53.646000000000001</v>
      </c>
      <c r="U50" s="55">
        <v>21.543099999999999</v>
      </c>
      <c r="V50" s="53" t="s">
        <v>86</v>
      </c>
      <c r="W50" s="85">
        <v>0</v>
      </c>
      <c r="X50" s="87">
        <v>8.0549999999999997</v>
      </c>
      <c r="Y50" s="1" t="s">
        <v>7200</v>
      </c>
    </row>
    <row r="51" spans="1:25" ht="50.1" hidden="1" customHeight="1" x14ac:dyDescent="0.25">
      <c r="A51" s="53" t="s">
        <v>86</v>
      </c>
      <c r="B51" s="53" t="str">
        <f>IF(COUNTIF('Aglomeracje 2022 r.'!$C$13:$C$207,' Dane pomocnicze (ze spr. 21)'!C51)=1,"TAK",IF(COUNTIF('Aglomeracje 2022 r.'!$C$13:$C$207,' Dane pomocnicze (ze spr. 21)'!C51)&gt;1,"TAK, UWAGA, wystepuje w sprawozdaniu więcej niż jeden raz!!!","BRAK"))</f>
        <v>BRAK</v>
      </c>
      <c r="C51" s="53" t="s">
        <v>143</v>
      </c>
      <c r="D51" s="53" t="s">
        <v>3456</v>
      </c>
      <c r="E51" s="53" t="s">
        <v>1639</v>
      </c>
      <c r="F51" s="53" t="s">
        <v>3400</v>
      </c>
      <c r="G51" s="53" t="s">
        <v>3401</v>
      </c>
      <c r="H51" s="53" t="s">
        <v>3072</v>
      </c>
      <c r="I51" s="53" t="s">
        <v>3402</v>
      </c>
      <c r="J51" s="53" t="s">
        <v>3403</v>
      </c>
      <c r="K51" s="53" t="s">
        <v>3456</v>
      </c>
      <c r="L51" s="53" t="s">
        <v>3669</v>
      </c>
      <c r="M51" s="53" t="s">
        <v>3456</v>
      </c>
      <c r="N51" s="53" t="s">
        <v>6868</v>
      </c>
      <c r="O51" s="54">
        <v>5190</v>
      </c>
      <c r="P51" s="53" t="s">
        <v>6869</v>
      </c>
      <c r="Q51" s="53">
        <v>1</v>
      </c>
      <c r="R51" s="55">
        <v>53.976300000000002</v>
      </c>
      <c r="S51" s="55">
        <v>20.743300000000001</v>
      </c>
      <c r="T51" s="55">
        <v>53.972999999999999</v>
      </c>
      <c r="U51" s="55">
        <v>20.728000000000002</v>
      </c>
      <c r="V51" s="53" t="s">
        <v>86</v>
      </c>
      <c r="W51" s="85">
        <v>0</v>
      </c>
      <c r="X51" s="87">
        <v>0</v>
      </c>
      <c r="Y51" s="1" t="s">
        <v>7166</v>
      </c>
    </row>
    <row r="52" spans="1:25" ht="50.1" hidden="1" customHeight="1" x14ac:dyDescent="0.25">
      <c r="A52" s="53" t="s">
        <v>86</v>
      </c>
      <c r="B52" s="53" t="str">
        <f>IF(COUNTIF('Aglomeracje 2022 r.'!$C$13:$C$207,' Dane pomocnicze (ze spr. 21)'!C52)=1,"TAK",IF(COUNTIF('Aglomeracje 2022 r.'!$C$13:$C$207,' Dane pomocnicze (ze spr. 21)'!C52)&gt;1,"TAK, UWAGA, wystepuje w sprawozdaniu więcej niż jeden raz!!!","BRAK"))</f>
        <v>BRAK</v>
      </c>
      <c r="C52" s="53" t="s">
        <v>144</v>
      </c>
      <c r="D52" s="53" t="s">
        <v>3457</v>
      </c>
      <c r="E52" s="53" t="s">
        <v>1650</v>
      </c>
      <c r="F52" s="53" t="s">
        <v>3400</v>
      </c>
      <c r="G52" s="53" t="s">
        <v>3458</v>
      </c>
      <c r="H52" s="53" t="s">
        <v>2403</v>
      </c>
      <c r="I52" s="53" t="s">
        <v>1820</v>
      </c>
      <c r="J52" s="53" t="s">
        <v>1809</v>
      </c>
      <c r="K52" s="53" t="s">
        <v>3457</v>
      </c>
      <c r="L52" s="53" t="s">
        <v>3715</v>
      </c>
      <c r="M52" s="53" t="s">
        <v>6870</v>
      </c>
      <c r="N52" s="53" t="s">
        <v>6871</v>
      </c>
      <c r="O52" s="54">
        <v>5885</v>
      </c>
      <c r="P52" s="53" t="s">
        <v>6872</v>
      </c>
      <c r="Q52" s="53">
        <v>2</v>
      </c>
      <c r="R52" s="55">
        <v>53.529200000000003</v>
      </c>
      <c r="S52" s="55">
        <v>20.724299999999999</v>
      </c>
      <c r="T52" s="55">
        <v>0</v>
      </c>
      <c r="U52" s="55">
        <v>0</v>
      </c>
      <c r="V52" s="53" t="s">
        <v>86</v>
      </c>
      <c r="W52" s="85">
        <v>22.5</v>
      </c>
      <c r="X52" s="87">
        <v>5</v>
      </c>
      <c r="Y52" s="1" t="s">
        <v>7201</v>
      </c>
    </row>
    <row r="53" spans="1:25" ht="50.1" hidden="1" customHeight="1" x14ac:dyDescent="0.25">
      <c r="A53" s="53" t="s">
        <v>86</v>
      </c>
      <c r="B53" s="53" t="str">
        <f>IF(COUNTIF('Aglomeracje 2022 r.'!$C$13:$C$207,' Dane pomocnicze (ze spr. 21)'!C53)=1,"TAK",IF(COUNTIF('Aglomeracje 2022 r.'!$C$13:$C$207,' Dane pomocnicze (ze spr. 21)'!C53)&gt;1,"TAK, UWAGA, wystepuje w sprawozdaniu więcej niż jeden raz!!!","BRAK"))</f>
        <v>BRAK</v>
      </c>
      <c r="C53" s="53" t="s">
        <v>145</v>
      </c>
      <c r="D53" s="53" t="s">
        <v>3459</v>
      </c>
      <c r="E53" s="53" t="s">
        <v>1639</v>
      </c>
      <c r="F53" s="53" t="s">
        <v>3400</v>
      </c>
      <c r="G53" s="53" t="s">
        <v>3430</v>
      </c>
      <c r="H53" s="53" t="s">
        <v>2816</v>
      </c>
      <c r="I53" s="53" t="s">
        <v>1820</v>
      </c>
      <c r="J53" s="53" t="s">
        <v>1809</v>
      </c>
      <c r="K53" s="53" t="s">
        <v>3459</v>
      </c>
      <c r="L53" s="53" t="s">
        <v>3669</v>
      </c>
      <c r="M53" s="53" t="s">
        <v>3459</v>
      </c>
      <c r="N53" s="53" t="s">
        <v>6873</v>
      </c>
      <c r="O53" s="54">
        <v>14371</v>
      </c>
      <c r="P53" s="53" t="s">
        <v>6874</v>
      </c>
      <c r="Q53" s="53">
        <v>1</v>
      </c>
      <c r="R53" s="55">
        <v>53.803600000000003</v>
      </c>
      <c r="S53" s="55">
        <v>21.571400000000001</v>
      </c>
      <c r="T53" s="55">
        <v>53.812399999999997</v>
      </c>
      <c r="U53" s="55">
        <v>21.5684</v>
      </c>
      <c r="V53" s="53" t="s">
        <v>86</v>
      </c>
      <c r="W53" s="85">
        <v>8</v>
      </c>
      <c r="X53" s="87">
        <v>0</v>
      </c>
      <c r="Y53" s="1" t="s">
        <v>7202</v>
      </c>
    </row>
    <row r="54" spans="1:25" ht="50.1" hidden="1" customHeight="1" x14ac:dyDescent="0.25">
      <c r="A54" s="53" t="s">
        <v>86</v>
      </c>
      <c r="B54" s="53" t="str">
        <f>IF(COUNTIF('Aglomeracje 2022 r.'!$C$13:$C$207,' Dane pomocnicze (ze spr. 21)'!C54)=1,"TAK",IF(COUNTIF('Aglomeracje 2022 r.'!$C$13:$C$207,' Dane pomocnicze (ze spr. 21)'!C54)&gt;1,"TAK, UWAGA, wystepuje w sprawozdaniu więcej niż jeden raz!!!","BRAK"))</f>
        <v>BRAK</v>
      </c>
      <c r="C54" s="53" t="s">
        <v>146</v>
      </c>
      <c r="D54" s="53" t="s">
        <v>3461</v>
      </c>
      <c r="E54" s="53" t="s">
        <v>1639</v>
      </c>
      <c r="F54" s="53" t="s">
        <v>3400</v>
      </c>
      <c r="G54" s="53" t="s">
        <v>3412</v>
      </c>
      <c r="H54" s="53" t="s">
        <v>3413</v>
      </c>
      <c r="I54" s="53" t="s">
        <v>3402</v>
      </c>
      <c r="J54" s="53" t="s">
        <v>3403</v>
      </c>
      <c r="K54" s="53" t="s">
        <v>3461</v>
      </c>
      <c r="L54" s="53" t="s">
        <v>3669</v>
      </c>
      <c r="M54" s="53" t="s">
        <v>3461</v>
      </c>
      <c r="N54" s="53" t="s">
        <v>6876</v>
      </c>
      <c r="O54" s="54">
        <v>5455</v>
      </c>
      <c r="P54" s="53" t="s">
        <v>6877</v>
      </c>
      <c r="Q54" s="53">
        <v>1</v>
      </c>
      <c r="R54" s="55">
        <v>54.049100000000003</v>
      </c>
      <c r="S54" s="55">
        <v>21.1462</v>
      </c>
      <c r="T54" s="55">
        <v>54.0443</v>
      </c>
      <c r="U54" s="55">
        <v>21.1357</v>
      </c>
      <c r="V54" s="53" t="s">
        <v>86</v>
      </c>
      <c r="W54" s="85">
        <v>0.76700000000000002</v>
      </c>
      <c r="X54" s="87">
        <v>1.9</v>
      </c>
      <c r="Y54" s="1" t="s">
        <v>7203</v>
      </c>
    </row>
    <row r="55" spans="1:25" ht="50.1" hidden="1" customHeight="1" x14ac:dyDescent="0.25">
      <c r="A55" s="53" t="s">
        <v>86</v>
      </c>
      <c r="B55" s="53" t="str">
        <f>IF(COUNTIF('Aglomeracje 2022 r.'!$C$13:$C$207,' Dane pomocnicze (ze spr. 21)'!C55)=1,"TAK",IF(COUNTIF('Aglomeracje 2022 r.'!$C$13:$C$207,' Dane pomocnicze (ze spr. 21)'!C55)&gt;1,"TAK, UWAGA, wystepuje w sprawozdaniu więcej niż jeden raz!!!","BRAK"))</f>
        <v>BRAK</v>
      </c>
      <c r="C55" s="53" t="s">
        <v>147</v>
      </c>
      <c r="D55" s="53" t="s">
        <v>3462</v>
      </c>
      <c r="E55" s="53" t="s">
        <v>1639</v>
      </c>
      <c r="F55" s="53" t="s">
        <v>3400</v>
      </c>
      <c r="G55" s="53" t="s">
        <v>3434</v>
      </c>
      <c r="H55" s="53" t="s">
        <v>2816</v>
      </c>
      <c r="I55" s="53" t="s">
        <v>1820</v>
      </c>
      <c r="J55" s="53" t="s">
        <v>1809</v>
      </c>
      <c r="K55" s="53" t="s">
        <v>3462</v>
      </c>
      <c r="L55" s="53" t="s">
        <v>3669</v>
      </c>
      <c r="M55" s="53" t="s">
        <v>3462</v>
      </c>
      <c r="N55" s="53" t="s">
        <v>6878</v>
      </c>
      <c r="O55" s="54">
        <v>7835</v>
      </c>
      <c r="P55" s="53" t="s">
        <v>6879</v>
      </c>
      <c r="Q55" s="53">
        <v>1</v>
      </c>
      <c r="R55" s="55">
        <v>53.610300000000002</v>
      </c>
      <c r="S55" s="55">
        <v>22.060500000000001</v>
      </c>
      <c r="T55" s="55">
        <v>53.616399999999999</v>
      </c>
      <c r="U55" s="55">
        <v>22.0611</v>
      </c>
      <c r="V55" s="53" t="s">
        <v>86</v>
      </c>
      <c r="W55" s="85">
        <v>0</v>
      </c>
      <c r="X55" s="87">
        <v>0</v>
      </c>
      <c r="Y55" s="1" t="s">
        <v>7166</v>
      </c>
    </row>
    <row r="56" spans="1:25" ht="50.1" hidden="1" customHeight="1" x14ac:dyDescent="0.25">
      <c r="A56" s="53" t="s">
        <v>86</v>
      </c>
      <c r="B56" s="53" t="str">
        <f>IF(COUNTIF('Aglomeracje 2022 r.'!$C$13:$C$207,' Dane pomocnicze (ze spr. 21)'!C56)=1,"TAK",IF(COUNTIF('Aglomeracje 2022 r.'!$C$13:$C$207,' Dane pomocnicze (ze spr. 21)'!C56)&gt;1,"TAK, UWAGA, wystepuje w sprawozdaniu więcej niż jeden raz!!!","BRAK"))</f>
        <v>BRAK</v>
      </c>
      <c r="C56" s="53" t="s">
        <v>148</v>
      </c>
      <c r="D56" s="53" t="s">
        <v>3465</v>
      </c>
      <c r="E56" s="53" t="s">
        <v>1639</v>
      </c>
      <c r="F56" s="53" t="s">
        <v>3400</v>
      </c>
      <c r="G56" s="53" t="s">
        <v>3412</v>
      </c>
      <c r="H56" s="53" t="s">
        <v>3072</v>
      </c>
      <c r="I56" s="53" t="s">
        <v>3402</v>
      </c>
      <c r="J56" s="53" t="s">
        <v>3403</v>
      </c>
      <c r="K56" s="53" t="s">
        <v>3465</v>
      </c>
      <c r="L56" s="53" t="s">
        <v>3641</v>
      </c>
      <c r="M56" s="53" t="s">
        <v>3465</v>
      </c>
      <c r="N56" s="53" t="s">
        <v>6884</v>
      </c>
      <c r="O56" s="54">
        <v>5232</v>
      </c>
      <c r="P56" s="53" t="s">
        <v>6885</v>
      </c>
      <c r="Q56" s="53">
        <v>1</v>
      </c>
      <c r="R56" s="55">
        <v>54.1693</v>
      </c>
      <c r="S56" s="55">
        <v>21.139099999999999</v>
      </c>
      <c r="T56" s="55">
        <v>54.186</v>
      </c>
      <c r="U56" s="55">
        <v>21.146100000000001</v>
      </c>
      <c r="V56" s="53" t="s">
        <v>86</v>
      </c>
      <c r="W56" s="85">
        <v>0.9</v>
      </c>
      <c r="X56" s="87">
        <v>0.2</v>
      </c>
      <c r="Y56" s="1" t="s">
        <v>7204</v>
      </c>
    </row>
    <row r="57" spans="1:25" ht="50.1" hidden="1" customHeight="1" x14ac:dyDescent="0.25">
      <c r="A57" s="53" t="s">
        <v>86</v>
      </c>
      <c r="B57" s="53" t="str">
        <f>IF(COUNTIF('Aglomeracje 2022 r.'!$C$13:$C$207,' Dane pomocnicze (ze spr. 21)'!C57)=1,"TAK",IF(COUNTIF('Aglomeracje 2022 r.'!$C$13:$C$207,' Dane pomocnicze (ze spr. 21)'!C57)&gt;1,"TAK, UWAGA, wystepuje w sprawozdaniu więcej niż jeden raz!!!","BRAK"))</f>
        <v>BRAK</v>
      </c>
      <c r="C57" s="53" t="s">
        <v>149</v>
      </c>
      <c r="D57" s="53" t="s">
        <v>3467</v>
      </c>
      <c r="E57" s="53" t="s">
        <v>1639</v>
      </c>
      <c r="F57" s="53" t="s">
        <v>3400</v>
      </c>
      <c r="G57" s="53" t="s">
        <v>3425</v>
      </c>
      <c r="H57" s="53" t="s">
        <v>3072</v>
      </c>
      <c r="I57" s="53" t="s">
        <v>3402</v>
      </c>
      <c r="J57" s="53" t="s">
        <v>3403</v>
      </c>
      <c r="K57" s="53" t="s">
        <v>3467</v>
      </c>
      <c r="L57" s="53" t="s">
        <v>3617</v>
      </c>
      <c r="M57" s="53" t="s">
        <v>3467</v>
      </c>
      <c r="N57" s="53" t="s">
        <v>6890</v>
      </c>
      <c r="O57" s="54">
        <v>4139</v>
      </c>
      <c r="P57" s="53" t="s">
        <v>6891</v>
      </c>
      <c r="Q57" s="53">
        <v>1</v>
      </c>
      <c r="R57" s="55">
        <v>54.284399999999998</v>
      </c>
      <c r="S57" s="55">
        <v>20.493600000000001</v>
      </c>
      <c r="T57" s="55">
        <v>54.277999999999999</v>
      </c>
      <c r="U57" s="55">
        <v>20.505199999999999</v>
      </c>
      <c r="V57" s="53" t="s">
        <v>86</v>
      </c>
      <c r="W57" s="85">
        <v>0.9</v>
      </c>
      <c r="X57" s="87">
        <v>0</v>
      </c>
      <c r="Y57" s="1" t="s">
        <v>7205</v>
      </c>
    </row>
    <row r="58" spans="1:25" ht="50.1" hidden="1" customHeight="1" x14ac:dyDescent="0.25">
      <c r="A58" s="53" t="s">
        <v>86</v>
      </c>
      <c r="B58" s="53" t="str">
        <f>IF(COUNTIF('Aglomeracje 2022 r.'!$C$13:$C$207,' Dane pomocnicze (ze spr. 21)'!C58)=1,"TAK",IF(COUNTIF('Aglomeracje 2022 r.'!$C$13:$C$207,' Dane pomocnicze (ze spr. 21)'!C58)&gt;1,"TAK, UWAGA, wystepuje w sprawozdaniu więcej niż jeden raz!!!","BRAK"))</f>
        <v>BRAK</v>
      </c>
      <c r="C58" s="53" t="s">
        <v>150</v>
      </c>
      <c r="D58" s="53" t="s">
        <v>3472</v>
      </c>
      <c r="E58" s="53" t="s">
        <v>1639</v>
      </c>
      <c r="F58" s="53" t="s">
        <v>3400</v>
      </c>
      <c r="G58" s="53" t="s">
        <v>3430</v>
      </c>
      <c r="H58" s="53" t="s">
        <v>3072</v>
      </c>
      <c r="I58" s="53" t="s">
        <v>3402</v>
      </c>
      <c r="J58" s="53" t="s">
        <v>3403</v>
      </c>
      <c r="K58" s="53" t="s">
        <v>3472</v>
      </c>
      <c r="L58" s="53" t="s">
        <v>3715</v>
      </c>
      <c r="M58" s="53" t="s">
        <v>3472</v>
      </c>
      <c r="N58" s="53" t="s">
        <v>6900</v>
      </c>
      <c r="O58" s="54">
        <v>6409</v>
      </c>
      <c r="P58" s="53" t="s">
        <v>6901</v>
      </c>
      <c r="Q58" s="53">
        <v>1</v>
      </c>
      <c r="R58" s="55">
        <v>53.759399999999999</v>
      </c>
      <c r="S58" s="55">
        <v>21.339500000000001</v>
      </c>
      <c r="T58" s="55">
        <v>53.753999999999998</v>
      </c>
      <c r="U58" s="55">
        <v>21.348700000000001</v>
      </c>
      <c r="V58" s="53" t="s">
        <v>86</v>
      </c>
      <c r="W58" s="85">
        <v>0</v>
      </c>
      <c r="X58" s="87">
        <v>0.4</v>
      </c>
      <c r="Y58" s="1" t="s">
        <v>7206</v>
      </c>
    </row>
    <row r="59" spans="1:25" ht="50.1" hidden="1" customHeight="1" x14ac:dyDescent="0.25">
      <c r="A59" s="53" t="s">
        <v>86</v>
      </c>
      <c r="B59" s="53" t="str">
        <f>IF(COUNTIF('Aglomeracje 2022 r.'!$C$13:$C$207,' Dane pomocnicze (ze spr. 21)'!C59)=1,"TAK",IF(COUNTIF('Aglomeracje 2022 r.'!$C$13:$C$207,' Dane pomocnicze (ze spr. 21)'!C59)&gt;1,"TAK, UWAGA, wystepuje w sprawozdaniu więcej niż jeden raz!!!","BRAK"))</f>
        <v>BRAK</v>
      </c>
      <c r="C59" s="53" t="s">
        <v>151</v>
      </c>
      <c r="D59" s="53" t="s">
        <v>3473</v>
      </c>
      <c r="E59" s="53" t="s">
        <v>1639</v>
      </c>
      <c r="F59" s="53" t="s">
        <v>3400</v>
      </c>
      <c r="G59" s="53" t="s">
        <v>3417</v>
      </c>
      <c r="H59" s="53" t="s">
        <v>3072</v>
      </c>
      <c r="I59" s="53" t="s">
        <v>3402</v>
      </c>
      <c r="J59" s="53" t="s">
        <v>3403</v>
      </c>
      <c r="K59" s="53" t="s">
        <v>3473</v>
      </c>
      <c r="L59" s="53" t="s">
        <v>3669</v>
      </c>
      <c r="M59" s="53" t="s">
        <v>3473</v>
      </c>
      <c r="N59" s="53" t="s">
        <v>6902</v>
      </c>
      <c r="O59" s="54">
        <v>3037</v>
      </c>
      <c r="P59" s="53" t="s">
        <v>6903</v>
      </c>
      <c r="Q59" s="53">
        <v>1</v>
      </c>
      <c r="R59" s="55">
        <v>53.652299999999997</v>
      </c>
      <c r="S59" s="55">
        <v>20.791699999999999</v>
      </c>
      <c r="T59" s="55">
        <v>53.641599999999997</v>
      </c>
      <c r="U59" s="55">
        <v>20.790700000000001</v>
      </c>
      <c r="V59" s="53" t="s">
        <v>86</v>
      </c>
      <c r="W59" s="85">
        <v>4</v>
      </c>
      <c r="X59" s="87">
        <v>0</v>
      </c>
      <c r="Y59" s="1" t="s">
        <v>7207</v>
      </c>
    </row>
    <row r="60" spans="1:25" ht="50.1" hidden="1" customHeight="1" x14ac:dyDescent="0.25">
      <c r="A60" s="53" t="s">
        <v>86</v>
      </c>
      <c r="B60" s="53" t="str">
        <f>IF(COUNTIF('Aglomeracje 2022 r.'!$C$13:$C$207,' Dane pomocnicze (ze spr. 21)'!C60)=1,"TAK",IF(COUNTIF('Aglomeracje 2022 r.'!$C$13:$C$207,' Dane pomocnicze (ze spr. 21)'!C60)&gt;1,"TAK, UWAGA, wystepuje w sprawozdaniu więcej niż jeden raz!!!","BRAK"))</f>
        <v>BRAK</v>
      </c>
      <c r="C60" s="53" t="s">
        <v>152</v>
      </c>
      <c r="D60" s="53" t="s">
        <v>3476</v>
      </c>
      <c r="E60" s="53" t="s">
        <v>1639</v>
      </c>
      <c r="F60" s="53" t="s">
        <v>3400</v>
      </c>
      <c r="G60" s="53" t="s">
        <v>3410</v>
      </c>
      <c r="H60" s="53" t="s">
        <v>2816</v>
      </c>
      <c r="I60" s="53" t="s">
        <v>1820</v>
      </c>
      <c r="J60" s="53" t="s">
        <v>1809</v>
      </c>
      <c r="K60" s="53" t="s">
        <v>3476</v>
      </c>
      <c r="L60" s="53" t="s">
        <v>3669</v>
      </c>
      <c r="M60" s="53" t="s">
        <v>3476</v>
      </c>
      <c r="N60" s="53" t="s">
        <v>6908</v>
      </c>
      <c r="O60" s="54">
        <v>8119</v>
      </c>
      <c r="P60" s="53" t="s">
        <v>6909</v>
      </c>
      <c r="Q60" s="53">
        <v>1</v>
      </c>
      <c r="R60" s="55">
        <v>53.937800000000003</v>
      </c>
      <c r="S60" s="55">
        <v>21.545999999999999</v>
      </c>
      <c r="T60" s="55">
        <v>53.930199999999999</v>
      </c>
      <c r="U60" s="55">
        <v>21.528199999999998</v>
      </c>
      <c r="V60" s="53" t="s">
        <v>86</v>
      </c>
      <c r="W60" s="85">
        <v>3.5</v>
      </c>
      <c r="X60" s="87">
        <v>1.2</v>
      </c>
      <c r="Y60" s="1" t="s">
        <v>7208</v>
      </c>
    </row>
    <row r="61" spans="1:25" ht="50.1" hidden="1" customHeight="1" x14ac:dyDescent="0.25">
      <c r="A61" s="53" t="s">
        <v>86</v>
      </c>
      <c r="B61" s="53" t="str">
        <f>IF(COUNTIF('Aglomeracje 2022 r.'!$C$13:$C$207,' Dane pomocnicze (ze spr. 21)'!C61)=1,"TAK",IF(COUNTIF('Aglomeracje 2022 r.'!$C$13:$C$207,' Dane pomocnicze (ze spr. 21)'!C61)&gt;1,"TAK, UWAGA, wystepuje w sprawozdaniu więcej niż jeden raz!!!","BRAK"))</f>
        <v>BRAK</v>
      </c>
      <c r="C61" s="53" t="s">
        <v>153</v>
      </c>
      <c r="D61" s="53" t="s">
        <v>3477</v>
      </c>
      <c r="E61" s="53" t="s">
        <v>1639</v>
      </c>
      <c r="F61" s="53" t="s">
        <v>3400</v>
      </c>
      <c r="G61" s="53" t="s">
        <v>3407</v>
      </c>
      <c r="H61" s="53" t="s">
        <v>2791</v>
      </c>
      <c r="I61" s="53" t="s">
        <v>1820</v>
      </c>
      <c r="J61" s="53" t="s">
        <v>1809</v>
      </c>
      <c r="K61" s="53" t="s">
        <v>3477</v>
      </c>
      <c r="L61" s="53" t="s">
        <v>3715</v>
      </c>
      <c r="M61" s="53" t="s">
        <v>3477</v>
      </c>
      <c r="N61" s="53" t="s">
        <v>6910</v>
      </c>
      <c r="O61" s="54">
        <v>3506</v>
      </c>
      <c r="P61" s="53" t="s">
        <v>6911</v>
      </c>
      <c r="Q61" s="53">
        <v>1</v>
      </c>
      <c r="R61" s="55">
        <v>53.697000000000003</v>
      </c>
      <c r="S61" s="55">
        <v>22.436399999999999</v>
      </c>
      <c r="T61" s="55">
        <v>53.695900000000002</v>
      </c>
      <c r="U61" s="55">
        <v>22.444299999999998</v>
      </c>
      <c r="V61" s="53" t="s">
        <v>86</v>
      </c>
      <c r="W61" s="85">
        <v>0</v>
      </c>
      <c r="X61" s="87">
        <v>0</v>
      </c>
      <c r="Y61" s="1" t="s">
        <v>7166</v>
      </c>
    </row>
    <row r="62" spans="1:25" ht="50.1" hidden="1" customHeight="1" x14ac:dyDescent="0.25">
      <c r="A62" s="53" t="s">
        <v>86</v>
      </c>
      <c r="B62" s="53" t="str">
        <f>IF(COUNTIF('Aglomeracje 2022 r.'!$C$13:$C$207,' Dane pomocnicze (ze spr. 21)'!C62)=1,"TAK",IF(COUNTIF('Aglomeracje 2022 r.'!$C$13:$C$207,' Dane pomocnicze (ze spr. 21)'!C62)&gt;1,"TAK, UWAGA, wystepuje w sprawozdaniu więcej niż jeden raz!!!","BRAK"))</f>
        <v>BRAK</v>
      </c>
      <c r="C62" s="53" t="s">
        <v>154</v>
      </c>
      <c r="D62" s="53" t="s">
        <v>3478</v>
      </c>
      <c r="E62" s="53" t="s">
        <v>1639</v>
      </c>
      <c r="F62" s="53" t="s">
        <v>3400</v>
      </c>
      <c r="G62" s="53" t="s">
        <v>3417</v>
      </c>
      <c r="H62" s="53" t="s">
        <v>2403</v>
      </c>
      <c r="I62" s="53" t="s">
        <v>1820</v>
      </c>
      <c r="J62" s="53" t="s">
        <v>1809</v>
      </c>
      <c r="K62" s="53" t="s">
        <v>3478</v>
      </c>
      <c r="L62" s="53" t="s">
        <v>3669</v>
      </c>
      <c r="M62" s="53" t="s">
        <v>6912</v>
      </c>
      <c r="N62" s="53" t="s">
        <v>6913</v>
      </c>
      <c r="O62" s="54">
        <v>3560</v>
      </c>
      <c r="P62" s="53" t="s">
        <v>6914</v>
      </c>
      <c r="Q62" s="53">
        <v>1</v>
      </c>
      <c r="R62" s="55">
        <v>53.400100000000002</v>
      </c>
      <c r="S62" s="55">
        <v>20.944199999999999</v>
      </c>
      <c r="T62" s="55">
        <v>53.395299999999999</v>
      </c>
      <c r="U62" s="55">
        <v>20.962399999999999</v>
      </c>
      <c r="V62" s="53" t="s">
        <v>86</v>
      </c>
      <c r="W62" s="85">
        <v>0</v>
      </c>
      <c r="X62" s="87">
        <v>0</v>
      </c>
      <c r="Y62" s="1" t="s">
        <v>7166</v>
      </c>
    </row>
    <row r="63" spans="1:25" ht="50.1" hidden="1" customHeight="1" x14ac:dyDescent="0.25">
      <c r="A63" s="53" t="s">
        <v>86</v>
      </c>
      <c r="B63" s="53" t="str">
        <f>IF(COUNTIF('Aglomeracje 2022 r.'!$C$13:$C$207,' Dane pomocnicze (ze spr. 21)'!C63)=1,"TAK",IF(COUNTIF('Aglomeracje 2022 r.'!$C$13:$C$207,' Dane pomocnicze (ze spr. 21)'!C63)&gt;1,"TAK, UWAGA, wystepuje w sprawozdaniu więcej niż jeden raz!!!","BRAK"))</f>
        <v>BRAK</v>
      </c>
      <c r="C63" s="53" t="s">
        <v>155</v>
      </c>
      <c r="D63" s="53" t="s">
        <v>3479</v>
      </c>
      <c r="E63" s="53" t="s">
        <v>1639</v>
      </c>
      <c r="F63" s="53" t="s">
        <v>3400</v>
      </c>
      <c r="G63" s="53" t="s">
        <v>3410</v>
      </c>
      <c r="H63" s="53" t="s">
        <v>2791</v>
      </c>
      <c r="I63" s="53" t="s">
        <v>1820</v>
      </c>
      <c r="J63" s="53" t="s">
        <v>1809</v>
      </c>
      <c r="K63" s="53" t="s">
        <v>3479</v>
      </c>
      <c r="L63" s="53" t="s">
        <v>3715</v>
      </c>
      <c r="M63" s="53" t="s">
        <v>3479</v>
      </c>
      <c r="N63" s="53" t="s">
        <v>6915</v>
      </c>
      <c r="O63" s="54">
        <v>2662</v>
      </c>
      <c r="P63" s="53" t="s">
        <v>6916</v>
      </c>
      <c r="Q63" s="53">
        <v>1</v>
      </c>
      <c r="R63" s="55">
        <v>53.980699999999999</v>
      </c>
      <c r="S63" s="55">
        <v>22.031099999999999</v>
      </c>
      <c r="T63" s="55">
        <v>53.984900000000003</v>
      </c>
      <c r="U63" s="55">
        <v>22.049900000000001</v>
      </c>
      <c r="V63" s="53" t="s">
        <v>86</v>
      </c>
      <c r="W63" s="85">
        <v>0</v>
      </c>
      <c r="X63" s="87">
        <v>0</v>
      </c>
      <c r="Y63" s="1" t="s">
        <v>7166</v>
      </c>
    </row>
    <row r="64" spans="1:25" ht="50.1" hidden="1" customHeight="1" x14ac:dyDescent="0.25">
      <c r="A64" s="53" t="s">
        <v>86</v>
      </c>
      <c r="B64" s="53" t="str">
        <f>IF(COUNTIF('Aglomeracje 2022 r.'!$C$13:$C$207,' Dane pomocnicze (ze spr. 21)'!C64)=1,"TAK",IF(COUNTIF('Aglomeracje 2022 r.'!$C$13:$C$207,' Dane pomocnicze (ze spr. 21)'!C64)&gt;1,"TAK, UWAGA, wystepuje w sprawozdaniu więcej niż jeden raz!!!","BRAK"))</f>
        <v>BRAK</v>
      </c>
      <c r="C64" s="53" t="s">
        <v>156</v>
      </c>
      <c r="D64" s="53" t="s">
        <v>3480</v>
      </c>
      <c r="E64" s="53" t="s">
        <v>1639</v>
      </c>
      <c r="F64" s="53" t="s">
        <v>3400</v>
      </c>
      <c r="G64" s="53" t="s">
        <v>3425</v>
      </c>
      <c r="H64" s="53" t="s">
        <v>3072</v>
      </c>
      <c r="I64" s="53" t="s">
        <v>3402</v>
      </c>
      <c r="J64" s="53" t="s">
        <v>3403</v>
      </c>
      <c r="K64" s="53" t="s">
        <v>3480</v>
      </c>
      <c r="L64" s="53" t="s">
        <v>3641</v>
      </c>
      <c r="M64" s="53" t="s">
        <v>3480</v>
      </c>
      <c r="N64" s="53" t="s">
        <v>6917</v>
      </c>
      <c r="O64" s="54">
        <v>2345</v>
      </c>
      <c r="P64" s="53" t="s">
        <v>6918</v>
      </c>
      <c r="Q64" s="53">
        <v>1</v>
      </c>
      <c r="R64" s="55">
        <v>54.085900000000002</v>
      </c>
      <c r="S64" s="55">
        <v>20.904399999999999</v>
      </c>
      <c r="T64" s="55">
        <v>54.095500000000001</v>
      </c>
      <c r="U64" s="55">
        <v>20.90694444</v>
      </c>
      <c r="V64" s="53" t="s">
        <v>86</v>
      </c>
      <c r="W64" s="85">
        <v>0</v>
      </c>
      <c r="X64" s="87">
        <v>10</v>
      </c>
      <c r="Y64" s="1" t="s">
        <v>7199</v>
      </c>
    </row>
    <row r="65" spans="1:25" ht="50.1" hidden="1" customHeight="1" x14ac:dyDescent="0.25">
      <c r="A65" s="53" t="s">
        <v>86</v>
      </c>
      <c r="B65" s="53" t="str">
        <f>IF(COUNTIF('Aglomeracje 2022 r.'!$C$13:$C$207,' Dane pomocnicze (ze spr. 21)'!C65)=1,"TAK",IF(COUNTIF('Aglomeracje 2022 r.'!$C$13:$C$207,' Dane pomocnicze (ze spr. 21)'!C65)&gt;1,"TAK, UWAGA, wystepuje w sprawozdaniu więcej niż jeden raz!!!","BRAK"))</f>
        <v>BRAK</v>
      </c>
      <c r="C65" s="53" t="s">
        <v>157</v>
      </c>
      <c r="D65" s="53" t="s">
        <v>3483</v>
      </c>
      <c r="E65" s="53" t="s">
        <v>1650</v>
      </c>
      <c r="F65" s="53" t="s">
        <v>3400</v>
      </c>
      <c r="G65" s="53" t="s">
        <v>3417</v>
      </c>
      <c r="H65" s="53" t="s">
        <v>2403</v>
      </c>
      <c r="I65" s="53" t="s">
        <v>1820</v>
      </c>
      <c r="J65" s="53" t="s">
        <v>1809</v>
      </c>
      <c r="K65" s="53" t="s">
        <v>3483</v>
      </c>
      <c r="L65" s="53" t="s">
        <v>3715</v>
      </c>
      <c r="M65" s="53" t="s">
        <v>3483</v>
      </c>
      <c r="N65" s="53" t="s">
        <v>6923</v>
      </c>
      <c r="O65" s="54">
        <v>3437</v>
      </c>
      <c r="P65" s="53" t="s">
        <v>6924</v>
      </c>
      <c r="Q65" s="53">
        <v>2</v>
      </c>
      <c r="R65" s="55">
        <v>53.5655</v>
      </c>
      <c r="S65" s="55">
        <v>21.2242</v>
      </c>
      <c r="T65" s="55">
        <v>0</v>
      </c>
      <c r="U65" s="55">
        <v>0</v>
      </c>
      <c r="V65" s="53" t="s">
        <v>86</v>
      </c>
      <c r="W65" s="85">
        <v>1.7</v>
      </c>
      <c r="X65" s="87">
        <v>1</v>
      </c>
      <c r="Y65" s="1" t="s">
        <v>7209</v>
      </c>
    </row>
    <row r="66" spans="1:25" ht="50.1" hidden="1" customHeight="1" x14ac:dyDescent="0.25">
      <c r="A66" s="53" t="s">
        <v>86</v>
      </c>
      <c r="B66" s="53" t="str">
        <f>IF(COUNTIF('Aglomeracje 2022 r.'!$C$13:$C$207,' Dane pomocnicze (ze spr. 21)'!C66)=1,"TAK",IF(COUNTIF('Aglomeracje 2022 r.'!$C$13:$C$207,' Dane pomocnicze (ze spr. 21)'!C66)&gt;1,"TAK, UWAGA, wystepuje w sprawozdaniu więcej niż jeden raz!!!","BRAK"))</f>
        <v>BRAK</v>
      </c>
      <c r="C66" s="53" t="s">
        <v>158</v>
      </c>
      <c r="D66" s="53" t="s">
        <v>3484</v>
      </c>
      <c r="E66" s="53" t="s">
        <v>1639</v>
      </c>
      <c r="F66" s="53" t="s">
        <v>3400</v>
      </c>
      <c r="G66" s="53" t="s">
        <v>3441</v>
      </c>
      <c r="H66" s="53" t="s">
        <v>2816</v>
      </c>
      <c r="I66" s="53" t="s">
        <v>3402</v>
      </c>
      <c r="J66" s="53" t="s">
        <v>3403</v>
      </c>
      <c r="K66" s="53" t="s">
        <v>3484</v>
      </c>
      <c r="L66" s="53" t="s">
        <v>3715</v>
      </c>
      <c r="M66" s="53" t="s">
        <v>3484</v>
      </c>
      <c r="N66" s="53" t="s">
        <v>6925</v>
      </c>
      <c r="O66" s="54">
        <v>2054</v>
      </c>
      <c r="P66" s="53" t="s">
        <v>6926</v>
      </c>
      <c r="Q66" s="53">
        <v>1</v>
      </c>
      <c r="R66" s="55">
        <v>54.139299999999999</v>
      </c>
      <c r="S66" s="55">
        <v>21.857700000000001</v>
      </c>
      <c r="T66" s="55">
        <v>54.145699999999998</v>
      </c>
      <c r="U66" s="55">
        <v>21.850999999999999</v>
      </c>
      <c r="V66" s="53" t="s">
        <v>86</v>
      </c>
      <c r="W66" s="85">
        <v>0</v>
      </c>
      <c r="X66" s="87">
        <v>5</v>
      </c>
      <c r="Y66" s="1" t="s">
        <v>7210</v>
      </c>
    </row>
    <row r="67" spans="1:25" ht="50.1" hidden="1" customHeight="1" x14ac:dyDescent="0.25">
      <c r="A67" s="53" t="s">
        <v>86</v>
      </c>
      <c r="B67" s="53" t="str">
        <f>IF(COUNTIF('Aglomeracje 2022 r.'!$C$13:$C$207,' Dane pomocnicze (ze spr. 21)'!C67)=1,"TAK",IF(COUNTIF('Aglomeracje 2022 r.'!$C$13:$C$207,' Dane pomocnicze (ze spr. 21)'!C67)&gt;1,"TAK, UWAGA, wystepuje w sprawozdaniu więcej niż jeden raz!!!","BRAK"))</f>
        <v>BRAK</v>
      </c>
      <c r="C67" s="53" t="s">
        <v>159</v>
      </c>
      <c r="D67" s="53" t="s">
        <v>3486</v>
      </c>
      <c r="E67" s="53" t="s">
        <v>1639</v>
      </c>
      <c r="F67" s="53" t="s">
        <v>3400</v>
      </c>
      <c r="G67" s="53" t="s">
        <v>3417</v>
      </c>
      <c r="H67" s="53" t="s">
        <v>2403</v>
      </c>
      <c r="I67" s="53" t="s">
        <v>1820</v>
      </c>
      <c r="J67" s="53" t="s">
        <v>1809</v>
      </c>
      <c r="K67" s="53" t="s">
        <v>3486</v>
      </c>
      <c r="L67" s="53" t="s">
        <v>3715</v>
      </c>
      <c r="M67" s="53" t="s">
        <v>3486</v>
      </c>
      <c r="N67" s="53" t="s">
        <v>6929</v>
      </c>
      <c r="O67" s="54">
        <v>4035</v>
      </c>
      <c r="P67" s="53" t="s">
        <v>6930</v>
      </c>
      <c r="Q67" s="53">
        <v>1</v>
      </c>
      <c r="R67" s="55">
        <v>53.705100000000002</v>
      </c>
      <c r="S67" s="55">
        <v>20.962700000000002</v>
      </c>
      <c r="T67" s="55">
        <v>53.700299999999999</v>
      </c>
      <c r="U67" s="55">
        <v>20.944299999999998</v>
      </c>
      <c r="V67" s="53" t="s">
        <v>86</v>
      </c>
      <c r="W67" s="85">
        <v>0</v>
      </c>
      <c r="X67" s="87">
        <v>0</v>
      </c>
      <c r="Y67" s="1" t="s">
        <v>7166</v>
      </c>
    </row>
    <row r="68" spans="1:25" ht="50.1" hidden="1" customHeight="1" x14ac:dyDescent="0.25">
      <c r="A68" s="53" t="s">
        <v>86</v>
      </c>
      <c r="B68" s="53" t="str">
        <f>IF(COUNTIF('Aglomeracje 2022 r.'!$C$13:$C$207,' Dane pomocnicze (ze spr. 21)'!C68)=1,"TAK",IF(COUNTIF('Aglomeracje 2022 r.'!$C$13:$C$207,' Dane pomocnicze (ze spr. 21)'!C68)&gt;1,"TAK, UWAGA, wystepuje w sprawozdaniu więcej niż jeden raz!!!","BRAK"))</f>
        <v>BRAK</v>
      </c>
      <c r="C68" s="53" t="s">
        <v>160</v>
      </c>
      <c r="D68" s="53" t="s">
        <v>3487</v>
      </c>
      <c r="E68" s="53" t="s">
        <v>1639</v>
      </c>
      <c r="F68" s="53" t="s">
        <v>3400</v>
      </c>
      <c r="G68" s="53" t="s">
        <v>3407</v>
      </c>
      <c r="H68" s="53" t="s">
        <v>2791</v>
      </c>
      <c r="I68" s="53" t="s">
        <v>1820</v>
      </c>
      <c r="J68" s="53" t="s">
        <v>1809</v>
      </c>
      <c r="K68" s="53" t="s">
        <v>3487</v>
      </c>
      <c r="L68" s="53" t="s">
        <v>3715</v>
      </c>
      <c r="M68" s="53" t="s">
        <v>3487</v>
      </c>
      <c r="N68" s="53" t="s">
        <v>6931</v>
      </c>
      <c r="O68" s="54">
        <v>2571</v>
      </c>
      <c r="P68" s="53" t="s">
        <v>6932</v>
      </c>
      <c r="Q68" s="53">
        <v>1</v>
      </c>
      <c r="R68" s="55">
        <v>53.921999999999997</v>
      </c>
      <c r="S68" s="55">
        <v>22.173400000000001</v>
      </c>
      <c r="T68" s="55">
        <v>53.9238</v>
      </c>
      <c r="U68" s="55">
        <v>22.1785</v>
      </c>
      <c r="V68" s="53" t="s">
        <v>86</v>
      </c>
      <c r="W68" s="85">
        <v>0</v>
      </c>
      <c r="X68" s="87">
        <v>0.82</v>
      </c>
      <c r="Y68" s="1" t="s">
        <v>7211</v>
      </c>
    </row>
    <row r="69" spans="1:25" ht="50.1" hidden="1" customHeight="1" x14ac:dyDescent="0.25">
      <c r="A69" s="53" t="s">
        <v>87</v>
      </c>
      <c r="B69" s="53" t="str">
        <f>IF(COUNTIF('Aglomeracje 2022 r.'!$C$13:$C$207,' Dane pomocnicze (ze spr. 21)'!C69)=1,"TAK",IF(COUNTIF('Aglomeracje 2022 r.'!$C$13:$C$207,' Dane pomocnicze (ze spr. 21)'!C69)&gt;1,"TAK, UWAGA, wystepuje w sprawozdaniu więcej niż jeden raz!!!","BRAK"))</f>
        <v>BRAK</v>
      </c>
      <c r="C69" s="53" t="s">
        <v>161</v>
      </c>
      <c r="D69" s="53" t="s">
        <v>1821</v>
      </c>
      <c r="E69" s="53" t="s">
        <v>1639</v>
      </c>
      <c r="F69" s="53" t="s">
        <v>1806</v>
      </c>
      <c r="G69" s="53" t="s">
        <v>1822</v>
      </c>
      <c r="H69" s="53" t="s">
        <v>1821</v>
      </c>
      <c r="I69" s="53" t="s">
        <v>1823</v>
      </c>
      <c r="J69" s="53" t="s">
        <v>1636</v>
      </c>
      <c r="K69" s="53" t="s">
        <v>3923</v>
      </c>
      <c r="L69" s="53" t="s">
        <v>3617</v>
      </c>
      <c r="M69" s="53" t="s">
        <v>3924</v>
      </c>
      <c r="N69" s="53" t="s">
        <v>3925</v>
      </c>
      <c r="O69" s="54">
        <v>78198</v>
      </c>
      <c r="P69" s="53" t="s">
        <v>3926</v>
      </c>
      <c r="Q69" s="53">
        <v>1</v>
      </c>
      <c r="R69" s="55">
        <v>52.793398680000003</v>
      </c>
      <c r="S69" s="55">
        <v>18.24975804</v>
      </c>
      <c r="T69" s="55">
        <v>52.761600000000001</v>
      </c>
      <c r="U69" s="55">
        <v>18.225000000000001</v>
      </c>
      <c r="V69" s="53" t="s">
        <v>87</v>
      </c>
      <c r="W69" s="85">
        <v>1.006</v>
      </c>
      <c r="X69" s="87">
        <v>1.7549999999999999</v>
      </c>
      <c r="Y69" s="1" t="s">
        <v>7212</v>
      </c>
    </row>
    <row r="70" spans="1:25" ht="50.1" hidden="1" customHeight="1" x14ac:dyDescent="0.25">
      <c r="A70" s="53" t="s">
        <v>87</v>
      </c>
      <c r="B70" s="53" t="str">
        <f>IF(COUNTIF('Aglomeracje 2022 r.'!$C$13:$C$207,' Dane pomocnicze (ze spr. 21)'!C70)=1,"TAK",IF(COUNTIF('Aglomeracje 2022 r.'!$C$13:$C$207,' Dane pomocnicze (ze spr. 21)'!C70)&gt;1,"TAK, UWAGA, wystepuje w sprawozdaniu więcej niż jeden raz!!!","BRAK"))</f>
        <v>BRAK</v>
      </c>
      <c r="C70" s="53" t="s">
        <v>162</v>
      </c>
      <c r="D70" s="53" t="s">
        <v>1826</v>
      </c>
      <c r="E70" s="53" t="s">
        <v>1639</v>
      </c>
      <c r="F70" s="53" t="s">
        <v>1806</v>
      </c>
      <c r="G70" s="53" t="s">
        <v>1827</v>
      </c>
      <c r="H70" s="53" t="s">
        <v>1821</v>
      </c>
      <c r="I70" s="53" t="s">
        <v>1823</v>
      </c>
      <c r="J70" s="53" t="s">
        <v>1636</v>
      </c>
      <c r="K70" s="53" t="s">
        <v>1826</v>
      </c>
      <c r="L70" s="53" t="s">
        <v>3669</v>
      </c>
      <c r="M70" s="53" t="s">
        <v>3930</v>
      </c>
      <c r="N70" s="53" t="s">
        <v>3931</v>
      </c>
      <c r="O70" s="54">
        <v>25400</v>
      </c>
      <c r="P70" s="53" t="s">
        <v>3932</v>
      </c>
      <c r="Q70" s="53">
        <v>1</v>
      </c>
      <c r="R70" s="55">
        <v>53.139400000000002</v>
      </c>
      <c r="S70" s="55">
        <v>17.6038</v>
      </c>
      <c r="T70" s="55">
        <v>53.131599999999999</v>
      </c>
      <c r="U70" s="55">
        <v>17.5398</v>
      </c>
      <c r="V70" s="53" t="s">
        <v>87</v>
      </c>
      <c r="W70" s="85">
        <v>4.5999999999999996</v>
      </c>
      <c r="X70" s="87">
        <v>0</v>
      </c>
      <c r="Y70" s="1" t="s">
        <v>7213</v>
      </c>
    </row>
    <row r="71" spans="1:25" ht="50.1" hidden="1" customHeight="1" x14ac:dyDescent="0.25">
      <c r="A71" s="53" t="s">
        <v>87</v>
      </c>
      <c r="B71" s="53" t="str">
        <f>IF(COUNTIF('Aglomeracje 2022 r.'!$C$13:$C$207,' Dane pomocnicze (ze spr. 21)'!C71)=1,"TAK",IF(COUNTIF('Aglomeracje 2022 r.'!$C$13:$C$207,' Dane pomocnicze (ze spr. 21)'!C71)&gt;1,"TAK, UWAGA, wystepuje w sprawozdaniu więcej niż jeden raz!!!","BRAK"))</f>
        <v>BRAK</v>
      </c>
      <c r="C71" s="53" t="s">
        <v>163</v>
      </c>
      <c r="D71" s="53" t="s">
        <v>1833</v>
      </c>
      <c r="E71" s="53" t="s">
        <v>1639</v>
      </c>
      <c r="F71" s="53" t="s">
        <v>1806</v>
      </c>
      <c r="G71" s="53" t="s">
        <v>1822</v>
      </c>
      <c r="H71" s="53" t="s">
        <v>1821</v>
      </c>
      <c r="I71" s="53" t="s">
        <v>1823</v>
      </c>
      <c r="J71" s="53" t="s">
        <v>1636</v>
      </c>
      <c r="K71" s="53" t="s">
        <v>1833</v>
      </c>
      <c r="L71" s="53" t="s">
        <v>3669</v>
      </c>
      <c r="M71" s="53" t="s">
        <v>3943</v>
      </c>
      <c r="N71" s="53" t="s">
        <v>3944</v>
      </c>
      <c r="O71" s="54">
        <v>22739</v>
      </c>
      <c r="P71" s="53" t="s">
        <v>3945</v>
      </c>
      <c r="Q71" s="53">
        <v>1</v>
      </c>
      <c r="R71" s="55">
        <v>52.02</v>
      </c>
      <c r="S71" s="55">
        <v>18.48</v>
      </c>
      <c r="T71" s="55">
        <v>52.696399999999997</v>
      </c>
      <c r="U71" s="55">
        <v>18.3169</v>
      </c>
      <c r="V71" s="53" t="s">
        <v>87</v>
      </c>
      <c r="W71" s="85">
        <v>0.34</v>
      </c>
      <c r="X71" s="87">
        <v>0</v>
      </c>
      <c r="Y71" s="1" t="s">
        <v>7214</v>
      </c>
    </row>
    <row r="72" spans="1:25" ht="50.1" hidden="1" customHeight="1" x14ac:dyDescent="0.25">
      <c r="A72" s="53" t="s">
        <v>87</v>
      </c>
      <c r="B72" s="53" t="str">
        <f>IF(COUNTIF('Aglomeracje 2022 r.'!$C$13:$C$207,' Dane pomocnicze (ze spr. 21)'!C72)=1,"TAK",IF(COUNTIF('Aglomeracje 2022 r.'!$C$13:$C$207,' Dane pomocnicze (ze spr. 21)'!C72)&gt;1,"TAK, UWAGA, wystepuje w sprawozdaniu więcej niż jeden raz!!!","BRAK"))</f>
        <v>BRAK</v>
      </c>
      <c r="C72" s="53" t="s">
        <v>164</v>
      </c>
      <c r="D72" s="53" t="s">
        <v>1840</v>
      </c>
      <c r="E72" s="53" t="s">
        <v>1639</v>
      </c>
      <c r="F72" s="53" t="s">
        <v>1806</v>
      </c>
      <c r="G72" s="53" t="s">
        <v>1841</v>
      </c>
      <c r="H72" s="53" t="s">
        <v>1821</v>
      </c>
      <c r="I72" s="53" t="s">
        <v>1823</v>
      </c>
      <c r="J72" s="53" t="s">
        <v>1636</v>
      </c>
      <c r="K72" s="53" t="s">
        <v>1840</v>
      </c>
      <c r="L72" s="53" t="s">
        <v>3669</v>
      </c>
      <c r="M72" s="53" t="s">
        <v>3956</v>
      </c>
      <c r="N72" s="53" t="s">
        <v>3957</v>
      </c>
      <c r="O72" s="54">
        <v>25341</v>
      </c>
      <c r="P72" s="53" t="s">
        <v>3958</v>
      </c>
      <c r="Q72" s="53">
        <v>1</v>
      </c>
      <c r="R72" s="55">
        <v>52.847900000000003</v>
      </c>
      <c r="S72" s="55">
        <v>17.734000000000002</v>
      </c>
      <c r="T72" s="55">
        <v>52.967799999999997</v>
      </c>
      <c r="U72" s="55">
        <v>17.715599999999998</v>
      </c>
      <c r="V72" s="53" t="s">
        <v>87</v>
      </c>
      <c r="W72" s="85">
        <v>0</v>
      </c>
      <c r="X72" s="87">
        <v>0</v>
      </c>
      <c r="Y72" s="1" t="s">
        <v>7166</v>
      </c>
    </row>
    <row r="73" spans="1:25" ht="50.1" hidden="1" customHeight="1" x14ac:dyDescent="0.25">
      <c r="A73" s="53" t="s">
        <v>87</v>
      </c>
      <c r="B73" s="53" t="str">
        <f>IF(COUNTIF('Aglomeracje 2022 r.'!$C$13:$C$207,' Dane pomocnicze (ze spr. 21)'!C73)=1,"TAK",IF(COUNTIF('Aglomeracje 2022 r.'!$C$13:$C$207,' Dane pomocnicze (ze spr. 21)'!C73)&gt;1,"TAK, UWAGA, wystepuje w sprawozdaniu więcej niż jeden raz!!!","BRAK"))</f>
        <v>BRAK</v>
      </c>
      <c r="C73" s="53" t="s">
        <v>165</v>
      </c>
      <c r="D73" s="53" t="s">
        <v>1844</v>
      </c>
      <c r="E73" s="53" t="s">
        <v>1639</v>
      </c>
      <c r="F73" s="53" t="s">
        <v>1806</v>
      </c>
      <c r="G73" s="53" t="s">
        <v>1845</v>
      </c>
      <c r="H73" s="53" t="s">
        <v>1821</v>
      </c>
      <c r="I73" s="53" t="s">
        <v>1823</v>
      </c>
      <c r="J73" s="53" t="s">
        <v>1636</v>
      </c>
      <c r="K73" s="53" t="s">
        <v>1844</v>
      </c>
      <c r="L73" s="53" t="s">
        <v>3641</v>
      </c>
      <c r="M73" s="53" t="s">
        <v>1844</v>
      </c>
      <c r="N73" s="53" t="s">
        <v>3962</v>
      </c>
      <c r="O73" s="54">
        <v>14133</v>
      </c>
      <c r="P73" s="53" t="s">
        <v>3963</v>
      </c>
      <c r="Q73" s="53">
        <v>1</v>
      </c>
      <c r="R73" s="55">
        <v>52.657238</v>
      </c>
      <c r="S73" s="55">
        <v>17.948701</v>
      </c>
      <c r="T73" s="55">
        <v>52.642499999999998</v>
      </c>
      <c r="U73" s="55">
        <v>17.966799999999999</v>
      </c>
      <c r="V73" s="53" t="s">
        <v>87</v>
      </c>
      <c r="W73" s="85">
        <v>8.2579999999999991</v>
      </c>
      <c r="X73" s="87">
        <v>0</v>
      </c>
      <c r="Y73" s="1" t="s">
        <v>7215</v>
      </c>
    </row>
    <row r="74" spans="1:25" ht="50.1" hidden="1" customHeight="1" x14ac:dyDescent="0.25">
      <c r="A74" s="53" t="s">
        <v>87</v>
      </c>
      <c r="B74" s="53" t="str">
        <f>IF(COUNTIF('Aglomeracje 2022 r.'!$C$13:$C$207,' Dane pomocnicze (ze spr. 21)'!C74)=1,"TAK",IF(COUNTIF('Aglomeracje 2022 r.'!$C$13:$C$207,' Dane pomocnicze (ze spr. 21)'!C74)&gt;1,"TAK, UWAGA, wystepuje w sprawozdaniu więcej niż jeden raz!!!","BRAK"))</f>
        <v>BRAK</v>
      </c>
      <c r="C74" s="53" t="s">
        <v>166</v>
      </c>
      <c r="D74" s="53" t="s">
        <v>1848</v>
      </c>
      <c r="E74" s="53" t="s">
        <v>1639</v>
      </c>
      <c r="F74" s="53" t="s">
        <v>1806</v>
      </c>
      <c r="G74" s="53" t="s">
        <v>1845</v>
      </c>
      <c r="H74" s="53" t="s">
        <v>1821</v>
      </c>
      <c r="I74" s="53" t="s">
        <v>1823</v>
      </c>
      <c r="J74" s="53" t="s">
        <v>1636</v>
      </c>
      <c r="K74" s="53" t="s">
        <v>1848</v>
      </c>
      <c r="L74" s="53" t="s">
        <v>3669</v>
      </c>
      <c r="M74" s="53" t="s">
        <v>1848</v>
      </c>
      <c r="N74" s="53" t="s">
        <v>3968</v>
      </c>
      <c r="O74" s="54">
        <v>6903</v>
      </c>
      <c r="P74" s="53" t="s">
        <v>3969</v>
      </c>
      <c r="Q74" s="53">
        <v>1</v>
      </c>
      <c r="R74" s="55">
        <v>52.6265</v>
      </c>
      <c r="S74" s="55">
        <v>18.168299999999999</v>
      </c>
      <c r="T74" s="55">
        <v>52.643900000000002</v>
      </c>
      <c r="U74" s="55">
        <v>18.196000000000002</v>
      </c>
      <c r="V74" s="53" t="s">
        <v>87</v>
      </c>
      <c r="W74" s="85">
        <v>0.9</v>
      </c>
      <c r="X74" s="87">
        <v>5.1609999999999996</v>
      </c>
      <c r="Y74" s="1" t="s">
        <v>7216</v>
      </c>
    </row>
    <row r="75" spans="1:25" ht="50.1" hidden="1" customHeight="1" x14ac:dyDescent="0.25">
      <c r="A75" s="53" t="s">
        <v>87</v>
      </c>
      <c r="B75" s="53" t="str">
        <f>IF(COUNTIF('Aglomeracje 2022 r.'!$C$13:$C$207,' Dane pomocnicze (ze spr. 21)'!C75)=1,"TAK",IF(COUNTIF('Aglomeracje 2022 r.'!$C$13:$C$207,' Dane pomocnicze (ze spr. 21)'!C75)&gt;1,"TAK, UWAGA, wystepuje w sprawozdaniu więcej niż jeden raz!!!","BRAK"))</f>
        <v>BRAK</v>
      </c>
      <c r="C75" s="53" t="s">
        <v>167</v>
      </c>
      <c r="D75" s="53" t="s">
        <v>1850</v>
      </c>
      <c r="E75" s="53" t="s">
        <v>1639</v>
      </c>
      <c r="F75" s="53" t="s">
        <v>1806</v>
      </c>
      <c r="G75" s="53" t="s">
        <v>1851</v>
      </c>
      <c r="H75" s="53" t="s">
        <v>1821</v>
      </c>
      <c r="I75" s="53" t="s">
        <v>1823</v>
      </c>
      <c r="J75" s="53" t="s">
        <v>1636</v>
      </c>
      <c r="K75" s="53" t="s">
        <v>1850</v>
      </c>
      <c r="L75" s="53" t="s">
        <v>3669</v>
      </c>
      <c r="M75" s="53" t="s">
        <v>3973</v>
      </c>
      <c r="N75" s="53" t="s">
        <v>3974</v>
      </c>
      <c r="O75" s="54">
        <v>21088</v>
      </c>
      <c r="P75" s="53" t="s">
        <v>3975</v>
      </c>
      <c r="Q75" s="53">
        <v>1</v>
      </c>
      <c r="R75" s="55">
        <v>52.854300000000002</v>
      </c>
      <c r="S75" s="55">
        <v>17.9421</v>
      </c>
      <c r="T75" s="55">
        <v>52.859699999999997</v>
      </c>
      <c r="U75" s="55">
        <v>17.988499999999998</v>
      </c>
      <c r="V75" s="53" t="s">
        <v>87</v>
      </c>
      <c r="W75" s="85">
        <v>5.5</v>
      </c>
      <c r="X75" s="87">
        <v>0</v>
      </c>
      <c r="Y75" s="1" t="s">
        <v>7217</v>
      </c>
    </row>
    <row r="76" spans="1:25" ht="50.1" hidden="1" customHeight="1" x14ac:dyDescent="0.25">
      <c r="A76" s="53" t="s">
        <v>87</v>
      </c>
      <c r="B76" s="53" t="str">
        <f>IF(COUNTIF('Aglomeracje 2022 r.'!$C$13:$C$207,' Dane pomocnicze (ze spr. 21)'!C76)=1,"TAK",IF(COUNTIF('Aglomeracje 2022 r.'!$C$13:$C$207,' Dane pomocnicze (ze spr. 21)'!C76)&gt;1,"TAK, UWAGA, wystepuje w sprawozdaniu więcej niż jeden raz!!!","BRAK"))</f>
        <v>BRAK</v>
      </c>
      <c r="C76" s="53" t="s">
        <v>168</v>
      </c>
      <c r="D76" s="53" t="s">
        <v>1855</v>
      </c>
      <c r="E76" s="53" t="s">
        <v>1639</v>
      </c>
      <c r="F76" s="53" t="s">
        <v>1806</v>
      </c>
      <c r="G76" s="53" t="s">
        <v>1853</v>
      </c>
      <c r="H76" s="53" t="s">
        <v>1821</v>
      </c>
      <c r="I76" s="53" t="s">
        <v>1823</v>
      </c>
      <c r="J76" s="53" t="s">
        <v>1636</v>
      </c>
      <c r="K76" s="53" t="s">
        <v>1855</v>
      </c>
      <c r="L76" s="53" t="s">
        <v>3669</v>
      </c>
      <c r="M76" s="53" t="s">
        <v>1855</v>
      </c>
      <c r="N76" s="53" t="s">
        <v>3980</v>
      </c>
      <c r="O76" s="54">
        <v>9692</v>
      </c>
      <c r="P76" s="53" t="s">
        <v>3981</v>
      </c>
      <c r="Q76" s="53">
        <v>1</v>
      </c>
      <c r="R76" s="55">
        <v>53.353700000000003</v>
      </c>
      <c r="S76" s="55">
        <v>17.491</v>
      </c>
      <c r="T76" s="55">
        <v>53.321599999999997</v>
      </c>
      <c r="U76" s="55">
        <v>17.4726</v>
      </c>
      <c r="V76" s="53" t="s">
        <v>87</v>
      </c>
      <c r="W76" s="85">
        <v>4.9450000000000003</v>
      </c>
      <c r="X76" s="87">
        <v>0</v>
      </c>
      <c r="Y76" s="1" t="s">
        <v>7218</v>
      </c>
    </row>
    <row r="77" spans="1:25" ht="50.1" hidden="1" customHeight="1" x14ac:dyDescent="0.25">
      <c r="A77" s="53" t="s">
        <v>87</v>
      </c>
      <c r="B77" s="53" t="str">
        <f>IF(COUNTIF('Aglomeracje 2022 r.'!$C$13:$C$207,' Dane pomocnicze (ze spr. 21)'!C77)=1,"TAK",IF(COUNTIF('Aglomeracje 2022 r.'!$C$13:$C$207,' Dane pomocnicze (ze spr. 21)'!C77)&gt;1,"TAK, UWAGA, wystepuje w sprawozdaniu więcej niż jeden raz!!!","BRAK"))</f>
        <v>BRAK</v>
      </c>
      <c r="C77" s="53" t="s">
        <v>169</v>
      </c>
      <c r="D77" s="53" t="s">
        <v>1856</v>
      </c>
      <c r="E77" s="53" t="s">
        <v>1639</v>
      </c>
      <c r="F77" s="53" t="s">
        <v>1806</v>
      </c>
      <c r="G77" s="53" t="s">
        <v>1841</v>
      </c>
      <c r="H77" s="53" t="s">
        <v>1821</v>
      </c>
      <c r="I77" s="53" t="s">
        <v>1823</v>
      </c>
      <c r="J77" s="53" t="s">
        <v>1636</v>
      </c>
      <c r="K77" s="53" t="s">
        <v>1856</v>
      </c>
      <c r="L77" s="53" t="s">
        <v>3641</v>
      </c>
      <c r="M77" s="53" t="s">
        <v>1856</v>
      </c>
      <c r="N77" s="53" t="s">
        <v>3982</v>
      </c>
      <c r="O77" s="54">
        <v>5550</v>
      </c>
      <c r="P77" s="53" t="s">
        <v>3983</v>
      </c>
      <c r="Q77" s="53">
        <v>1</v>
      </c>
      <c r="R77" s="55">
        <v>52.9527</v>
      </c>
      <c r="S77" s="55">
        <v>17.919699999999999</v>
      </c>
      <c r="T77" s="55">
        <v>52.962699999999998</v>
      </c>
      <c r="U77" s="55">
        <v>17.920999999999999</v>
      </c>
      <c r="V77" s="53" t="s">
        <v>87</v>
      </c>
      <c r="W77" s="85">
        <v>1.847</v>
      </c>
      <c r="X77" s="87">
        <v>0</v>
      </c>
      <c r="Y77" s="1" t="s">
        <v>7219</v>
      </c>
    </row>
    <row r="78" spans="1:25" ht="50.1" hidden="1" customHeight="1" x14ac:dyDescent="0.25">
      <c r="A78" s="53" t="s">
        <v>87</v>
      </c>
      <c r="B78" s="53" t="str">
        <f>IF(COUNTIF('Aglomeracje 2022 r.'!$C$13:$C$207,' Dane pomocnicze (ze spr. 21)'!C78)=1,"TAK",IF(COUNTIF('Aglomeracje 2022 r.'!$C$13:$C$207,' Dane pomocnicze (ze spr. 21)'!C78)&gt;1,"TAK, UWAGA, wystepuje w sprawozdaniu więcej niż jeden raz!!!","BRAK"))</f>
        <v>BRAK</v>
      </c>
      <c r="C78" s="53" t="s">
        <v>170</v>
      </c>
      <c r="D78" s="53" t="s">
        <v>1860</v>
      </c>
      <c r="E78" s="53" t="s">
        <v>1639</v>
      </c>
      <c r="F78" s="53" t="s">
        <v>1806</v>
      </c>
      <c r="G78" s="53" t="s">
        <v>1827</v>
      </c>
      <c r="H78" s="53" t="s">
        <v>1821</v>
      </c>
      <c r="I78" s="53" t="s">
        <v>1823</v>
      </c>
      <c r="J78" s="53" t="s">
        <v>1636</v>
      </c>
      <c r="K78" s="53" t="s">
        <v>1860</v>
      </c>
      <c r="L78" s="53" t="s">
        <v>3669</v>
      </c>
      <c r="M78" s="53" t="s">
        <v>1860</v>
      </c>
      <c r="N78" s="53" t="s">
        <v>3988</v>
      </c>
      <c r="O78" s="54">
        <v>4759</v>
      </c>
      <c r="P78" s="53" t="s">
        <v>3989</v>
      </c>
      <c r="Q78" s="53">
        <v>1</v>
      </c>
      <c r="R78" s="55">
        <v>52.881999999999998</v>
      </c>
      <c r="S78" s="55">
        <v>17.487300000000001</v>
      </c>
      <c r="T78" s="55">
        <v>52.981099999999998</v>
      </c>
      <c r="U78" s="55">
        <v>17.483599999999999</v>
      </c>
      <c r="V78" s="53" t="s">
        <v>87</v>
      </c>
      <c r="W78" s="85">
        <v>0</v>
      </c>
      <c r="X78" s="87">
        <v>0</v>
      </c>
      <c r="Y78" s="1" t="s">
        <v>7166</v>
      </c>
    </row>
    <row r="79" spans="1:25" ht="50.1" hidden="1" customHeight="1" x14ac:dyDescent="0.25">
      <c r="A79" s="53" t="s">
        <v>87</v>
      </c>
      <c r="B79" s="53" t="str">
        <f>IF(COUNTIF('Aglomeracje 2022 r.'!$C$13:$C$207,' Dane pomocnicze (ze spr. 21)'!C79)=1,"TAK",IF(COUNTIF('Aglomeracje 2022 r.'!$C$13:$C$207,' Dane pomocnicze (ze spr. 21)'!C79)&gt;1,"TAK, UWAGA, wystepuje w sprawozdaniu więcej niż jeden raz!!!","BRAK"))</f>
        <v>BRAK</v>
      </c>
      <c r="C79" s="53" t="s">
        <v>171</v>
      </c>
      <c r="D79" s="53" t="s">
        <v>1861</v>
      </c>
      <c r="E79" s="53" t="s">
        <v>1639</v>
      </c>
      <c r="F79" s="53" t="s">
        <v>1806</v>
      </c>
      <c r="G79" s="53" t="s">
        <v>1827</v>
      </c>
      <c r="H79" s="53" t="s">
        <v>1862</v>
      </c>
      <c r="I79" s="53" t="s">
        <v>1823</v>
      </c>
      <c r="J79" s="53" t="s">
        <v>1636</v>
      </c>
      <c r="K79" s="53" t="s">
        <v>1861</v>
      </c>
      <c r="L79" s="53" t="s">
        <v>3669</v>
      </c>
      <c r="M79" s="53" t="s">
        <v>1861</v>
      </c>
      <c r="N79" s="53" t="s">
        <v>3990</v>
      </c>
      <c r="O79" s="54">
        <v>12775</v>
      </c>
      <c r="P79" s="53" t="s">
        <v>3991</v>
      </c>
      <c r="Q79" s="53">
        <v>1</v>
      </c>
      <c r="R79" s="55">
        <v>53.002499999999998</v>
      </c>
      <c r="S79" s="55">
        <v>17.435099999999998</v>
      </c>
      <c r="T79" s="55">
        <v>53.014099999999999</v>
      </c>
      <c r="U79" s="55">
        <v>17.774999999999999</v>
      </c>
      <c r="V79" s="53" t="s">
        <v>87</v>
      </c>
      <c r="W79" s="85">
        <v>0</v>
      </c>
      <c r="X79" s="87">
        <v>63.3</v>
      </c>
      <c r="Y79" s="1" t="s">
        <v>7220</v>
      </c>
    </row>
    <row r="80" spans="1:25" ht="50.1" hidden="1" customHeight="1" x14ac:dyDescent="0.25">
      <c r="A80" s="53" t="s">
        <v>87</v>
      </c>
      <c r="B80" s="53" t="str">
        <f>IF(COUNTIF('Aglomeracje 2022 r.'!$C$13:$C$207,' Dane pomocnicze (ze spr. 21)'!C80)=1,"TAK",IF(COUNTIF('Aglomeracje 2022 r.'!$C$13:$C$207,' Dane pomocnicze (ze spr. 21)'!C80)&gt;1,"TAK, UWAGA, wystepuje w sprawozdaniu więcej niż jeden raz!!!","BRAK"))</f>
        <v>BRAK</v>
      </c>
      <c r="C80" s="53" t="s">
        <v>172</v>
      </c>
      <c r="D80" s="53" t="s">
        <v>1863</v>
      </c>
      <c r="E80" s="53" t="s">
        <v>1639</v>
      </c>
      <c r="F80" s="53" t="s">
        <v>1806</v>
      </c>
      <c r="G80" s="53" t="s">
        <v>1822</v>
      </c>
      <c r="H80" s="53" t="s">
        <v>1821</v>
      </c>
      <c r="I80" s="53" t="s">
        <v>1823</v>
      </c>
      <c r="J80" s="53" t="s">
        <v>1636</v>
      </c>
      <c r="K80" s="53" t="s">
        <v>1863</v>
      </c>
      <c r="L80" s="53" t="s">
        <v>3669</v>
      </c>
      <c r="M80" s="53" t="s">
        <v>1863</v>
      </c>
      <c r="N80" s="53" t="s">
        <v>3992</v>
      </c>
      <c r="O80" s="54">
        <v>12400</v>
      </c>
      <c r="P80" s="53" t="s">
        <v>3993</v>
      </c>
      <c r="Q80" s="53">
        <v>1</v>
      </c>
      <c r="R80" s="55">
        <v>52.753399999999999</v>
      </c>
      <c r="S80" s="55">
        <v>18.1144</v>
      </c>
      <c r="T80" s="55">
        <v>53.011099999999999</v>
      </c>
      <c r="U80" s="55">
        <v>18.467700000000001</v>
      </c>
      <c r="V80" s="53" t="s">
        <v>87</v>
      </c>
      <c r="W80" s="85">
        <v>5</v>
      </c>
      <c r="X80" s="87">
        <v>0</v>
      </c>
      <c r="Y80" s="1" t="s">
        <v>7221</v>
      </c>
    </row>
    <row r="81" spans="1:25" ht="50.1" hidden="1" customHeight="1" x14ac:dyDescent="0.25">
      <c r="A81" s="53" t="s">
        <v>87</v>
      </c>
      <c r="B81" s="53" t="str">
        <f>IF(COUNTIF('Aglomeracje 2022 r.'!$C$13:$C$207,' Dane pomocnicze (ze spr. 21)'!C81)=1,"TAK",IF(COUNTIF('Aglomeracje 2022 r.'!$C$13:$C$207,' Dane pomocnicze (ze spr. 21)'!C81)&gt;1,"TAK, UWAGA, wystepuje w sprawozdaniu więcej niż jeden raz!!!","BRAK"))</f>
        <v>BRAK</v>
      </c>
      <c r="C81" s="53" t="s">
        <v>173</v>
      </c>
      <c r="D81" s="53" t="s">
        <v>1865</v>
      </c>
      <c r="E81" s="53" t="s">
        <v>1639</v>
      </c>
      <c r="F81" s="53" t="s">
        <v>1806</v>
      </c>
      <c r="G81" s="53" t="s">
        <v>1822</v>
      </c>
      <c r="H81" s="53" t="s">
        <v>1862</v>
      </c>
      <c r="I81" s="53" t="s">
        <v>1823</v>
      </c>
      <c r="J81" s="53" t="s">
        <v>1636</v>
      </c>
      <c r="K81" s="53" t="s">
        <v>1865</v>
      </c>
      <c r="L81" s="53" t="s">
        <v>3715</v>
      </c>
      <c r="M81" s="53" t="s">
        <v>1865</v>
      </c>
      <c r="N81" s="53" t="s">
        <v>3996</v>
      </c>
      <c r="O81" s="54">
        <v>5568</v>
      </c>
      <c r="P81" s="53" t="s">
        <v>173</v>
      </c>
      <c r="Q81" s="53">
        <v>1</v>
      </c>
      <c r="R81" s="55">
        <v>52.9</v>
      </c>
      <c r="S81" s="55">
        <v>18.149999999999999</v>
      </c>
      <c r="T81" s="55">
        <v>52.887999999999998</v>
      </c>
      <c r="U81" s="55">
        <v>18.154699999999998</v>
      </c>
      <c r="V81" s="53" t="s">
        <v>87</v>
      </c>
      <c r="W81" s="85">
        <v>17.899999999999999</v>
      </c>
      <c r="X81" s="87">
        <v>0</v>
      </c>
      <c r="Y81" s="1" t="s">
        <v>7222</v>
      </c>
    </row>
    <row r="82" spans="1:25" ht="50.1" hidden="1" customHeight="1" x14ac:dyDescent="0.25">
      <c r="A82" s="53" t="s">
        <v>87</v>
      </c>
      <c r="B82" s="53" t="str">
        <f>IF(COUNTIF('Aglomeracje 2022 r.'!$C$13:$C$207,' Dane pomocnicze (ze spr. 21)'!C82)=1,"TAK",IF(COUNTIF('Aglomeracje 2022 r.'!$C$13:$C$207,' Dane pomocnicze (ze spr. 21)'!C82)&gt;1,"TAK, UWAGA, wystepuje w sprawozdaniu więcej niż jeden raz!!!","BRAK"))</f>
        <v>BRAK</v>
      </c>
      <c r="C82" s="53" t="s">
        <v>174</v>
      </c>
      <c r="D82" s="53" t="s">
        <v>1872</v>
      </c>
      <c r="E82" s="53" t="s">
        <v>1639</v>
      </c>
      <c r="F82" s="53" t="s">
        <v>1806</v>
      </c>
      <c r="G82" s="53" t="s">
        <v>1827</v>
      </c>
      <c r="H82" s="53" t="s">
        <v>1821</v>
      </c>
      <c r="I82" s="53" t="s">
        <v>1823</v>
      </c>
      <c r="J82" s="53" t="s">
        <v>1636</v>
      </c>
      <c r="K82" s="53" t="s">
        <v>1872</v>
      </c>
      <c r="L82" s="53" t="s">
        <v>3669</v>
      </c>
      <c r="M82" s="53" t="s">
        <v>1872</v>
      </c>
      <c r="N82" s="53" t="s">
        <v>4008</v>
      </c>
      <c r="O82" s="54">
        <v>8811</v>
      </c>
      <c r="P82" s="53" t="s">
        <v>4009</v>
      </c>
      <c r="Q82" s="53">
        <v>1</v>
      </c>
      <c r="R82" s="55">
        <v>53.244100000000003</v>
      </c>
      <c r="S82" s="55">
        <v>17.6069</v>
      </c>
      <c r="T82" s="55">
        <v>53.236699999999999</v>
      </c>
      <c r="U82" s="55">
        <v>17.614699999999999</v>
      </c>
      <c r="V82" s="53" t="s">
        <v>87</v>
      </c>
      <c r="W82" s="85">
        <v>2.9910000000000001</v>
      </c>
      <c r="X82" s="87">
        <v>4.25</v>
      </c>
      <c r="Y82" s="1" t="s">
        <v>7223</v>
      </c>
    </row>
    <row r="83" spans="1:25" ht="50.1" hidden="1" customHeight="1" x14ac:dyDescent="0.25">
      <c r="A83" s="53" t="s">
        <v>87</v>
      </c>
      <c r="B83" s="53" t="str">
        <f>IF(COUNTIF('Aglomeracje 2022 r.'!$C$13:$C$207,' Dane pomocnicze (ze spr. 21)'!C83)=1,"TAK",IF(COUNTIF('Aglomeracje 2022 r.'!$C$13:$C$207,' Dane pomocnicze (ze spr. 21)'!C83)&gt;1,"TAK, UWAGA, wystepuje w sprawozdaniu więcej niż jeden raz!!!","BRAK"))</f>
        <v>BRAK</v>
      </c>
      <c r="C83" s="53" t="s">
        <v>175</v>
      </c>
      <c r="D83" s="53" t="s">
        <v>1876</v>
      </c>
      <c r="E83" s="53" t="s">
        <v>1639</v>
      </c>
      <c r="F83" s="53" t="s">
        <v>1806</v>
      </c>
      <c r="G83" s="53" t="s">
        <v>1859</v>
      </c>
      <c r="H83" s="53" t="s">
        <v>1821</v>
      </c>
      <c r="I83" s="53" t="s">
        <v>1823</v>
      </c>
      <c r="J83" s="53" t="s">
        <v>1636</v>
      </c>
      <c r="K83" s="53" t="s">
        <v>4015</v>
      </c>
      <c r="L83" s="53" t="s">
        <v>3617</v>
      </c>
      <c r="M83" s="53" t="s">
        <v>4016</v>
      </c>
      <c r="N83" s="53" t="s">
        <v>4017</v>
      </c>
      <c r="O83" s="54">
        <v>6071</v>
      </c>
      <c r="P83" s="53" t="s">
        <v>4018</v>
      </c>
      <c r="Q83" s="53">
        <v>1</v>
      </c>
      <c r="R83" s="55">
        <v>52.622700000000002</v>
      </c>
      <c r="S83" s="55">
        <v>18.526700000000002</v>
      </c>
      <c r="T83" s="55">
        <v>52.631799999999998</v>
      </c>
      <c r="U83" s="55">
        <v>18.5122</v>
      </c>
      <c r="V83" s="53" t="s">
        <v>87</v>
      </c>
      <c r="W83" s="85">
        <v>2</v>
      </c>
      <c r="X83" s="87">
        <v>0</v>
      </c>
      <c r="Y83" s="1" t="s">
        <v>7224</v>
      </c>
    </row>
    <row r="84" spans="1:25" ht="50.1" hidden="1" customHeight="1" x14ac:dyDescent="0.25">
      <c r="A84" s="53" t="s">
        <v>87</v>
      </c>
      <c r="B84" s="53" t="str">
        <f>IF(COUNTIF('Aglomeracje 2022 r.'!$C$13:$C$207,' Dane pomocnicze (ze spr. 21)'!C84)=1,"TAK",IF(COUNTIF('Aglomeracje 2022 r.'!$C$13:$C$207,' Dane pomocnicze (ze spr. 21)'!C84)&gt;1,"TAK, UWAGA, wystepuje w sprawozdaniu więcej niż jeden raz!!!","BRAK"))</f>
        <v>BRAK</v>
      </c>
      <c r="C84" s="53" t="s">
        <v>176</v>
      </c>
      <c r="D84" s="53" t="s">
        <v>1887</v>
      </c>
      <c r="E84" s="53" t="s">
        <v>1639</v>
      </c>
      <c r="F84" s="53" t="s">
        <v>1806</v>
      </c>
      <c r="G84" s="53" t="s">
        <v>1810</v>
      </c>
      <c r="H84" s="53" t="s">
        <v>1821</v>
      </c>
      <c r="I84" s="53" t="s">
        <v>1823</v>
      </c>
      <c r="J84" s="53" t="s">
        <v>1636</v>
      </c>
      <c r="K84" s="53" t="s">
        <v>1887</v>
      </c>
      <c r="L84" s="53" t="s">
        <v>3715</v>
      </c>
      <c r="M84" s="53" t="s">
        <v>1887</v>
      </c>
      <c r="N84" s="53" t="s">
        <v>4036</v>
      </c>
      <c r="O84" s="54">
        <v>6758</v>
      </c>
      <c r="P84" s="53" t="s">
        <v>4037</v>
      </c>
      <c r="Q84" s="53">
        <v>1</v>
      </c>
      <c r="R84" s="55">
        <v>52.970700000000001</v>
      </c>
      <c r="S84" s="55">
        <v>18.093900000000001</v>
      </c>
      <c r="T84" s="55">
        <v>53.017099999999999</v>
      </c>
      <c r="U84" s="55">
        <v>18.024699999999999</v>
      </c>
      <c r="V84" s="53" t="s">
        <v>87</v>
      </c>
      <c r="W84" s="85">
        <v>0.6</v>
      </c>
      <c r="X84" s="87">
        <v>0</v>
      </c>
      <c r="Y84" s="1" t="s">
        <v>7225</v>
      </c>
    </row>
    <row r="85" spans="1:25" ht="50.1" hidden="1" customHeight="1" x14ac:dyDescent="0.25">
      <c r="A85" s="53" t="s">
        <v>87</v>
      </c>
      <c r="B85" s="53" t="str">
        <f>IF(COUNTIF('Aglomeracje 2022 r.'!$C$13:$C$207,' Dane pomocnicze (ze spr. 21)'!C85)=1,"TAK",IF(COUNTIF('Aglomeracje 2022 r.'!$C$13:$C$207,' Dane pomocnicze (ze spr. 21)'!C85)&gt;1,"TAK, UWAGA, wystepuje w sprawozdaniu więcej niż jeden raz!!!","BRAK"))</f>
        <v>BRAK</v>
      </c>
      <c r="C85" s="53" t="s">
        <v>177</v>
      </c>
      <c r="D85" s="53" t="s">
        <v>1907</v>
      </c>
      <c r="E85" s="53" t="s">
        <v>1639</v>
      </c>
      <c r="F85" s="53" t="s">
        <v>1806</v>
      </c>
      <c r="G85" s="53" t="s">
        <v>1845</v>
      </c>
      <c r="H85" s="53" t="s">
        <v>1821</v>
      </c>
      <c r="I85" s="53" t="s">
        <v>1823</v>
      </c>
      <c r="J85" s="53" t="s">
        <v>1636</v>
      </c>
      <c r="K85" s="53" t="s">
        <v>1844</v>
      </c>
      <c r="L85" s="53" t="s">
        <v>3641</v>
      </c>
      <c r="M85" s="53" t="s">
        <v>1844</v>
      </c>
      <c r="N85" s="53" t="s">
        <v>4071</v>
      </c>
      <c r="O85" s="54">
        <v>2013</v>
      </c>
      <c r="P85" s="53" t="s">
        <v>4072</v>
      </c>
      <c r="Q85" s="53">
        <v>1</v>
      </c>
      <c r="R85" s="55">
        <v>52.657238</v>
      </c>
      <c r="S85" s="55">
        <v>17.948701</v>
      </c>
      <c r="T85" s="55">
        <v>52.603200000000001</v>
      </c>
      <c r="U85" s="55">
        <v>18.0383</v>
      </c>
      <c r="V85" s="53" t="s">
        <v>87</v>
      </c>
      <c r="W85" s="85">
        <v>1.6478999999999999</v>
      </c>
      <c r="X85" s="87">
        <v>0</v>
      </c>
      <c r="Y85" s="1" t="s">
        <v>7226</v>
      </c>
    </row>
    <row r="86" spans="1:25" ht="50.1" hidden="1" customHeight="1" x14ac:dyDescent="0.25">
      <c r="A86" s="53" t="s">
        <v>87</v>
      </c>
      <c r="B86" s="53" t="str">
        <f>IF(COUNTIF('Aglomeracje 2022 r.'!$C$13:$C$207,' Dane pomocnicze (ze spr. 21)'!C86)=1,"TAK",IF(COUNTIF('Aglomeracje 2022 r.'!$C$13:$C$207,' Dane pomocnicze (ze spr. 21)'!C86)&gt;1,"TAK, UWAGA, wystepuje w sprawozdaniu więcej niż jeden raz!!!","BRAK"))</f>
        <v>BRAK</v>
      </c>
      <c r="C86" s="53" t="s">
        <v>178</v>
      </c>
      <c r="D86" s="53" t="s">
        <v>1909</v>
      </c>
      <c r="E86" s="53" t="s">
        <v>1639</v>
      </c>
      <c r="F86" s="53" t="s">
        <v>1806</v>
      </c>
      <c r="G86" s="53" t="s">
        <v>1827</v>
      </c>
      <c r="H86" s="53" t="s">
        <v>1821</v>
      </c>
      <c r="I86" s="53" t="s">
        <v>1823</v>
      </c>
      <c r="J86" s="53" t="s">
        <v>1636</v>
      </c>
      <c r="K86" s="53" t="s">
        <v>1826</v>
      </c>
      <c r="L86" s="53" t="s">
        <v>3669</v>
      </c>
      <c r="M86" s="53" t="s">
        <v>1826</v>
      </c>
      <c r="N86" s="53" t="s">
        <v>4075</v>
      </c>
      <c r="O86" s="54">
        <v>4536</v>
      </c>
      <c r="P86" s="53" t="s">
        <v>4076</v>
      </c>
      <c r="Q86" s="53">
        <v>1</v>
      </c>
      <c r="R86" s="55">
        <v>53.139400000000002</v>
      </c>
      <c r="S86" s="55">
        <v>17.6038</v>
      </c>
      <c r="T86" s="55">
        <v>53.119199999999999</v>
      </c>
      <c r="U86" s="55">
        <v>17.669699999999999</v>
      </c>
      <c r="V86" s="53" t="s">
        <v>87</v>
      </c>
      <c r="W86" s="85">
        <v>0</v>
      </c>
      <c r="X86" s="87">
        <v>0</v>
      </c>
      <c r="Y86" s="1" t="s">
        <v>7166</v>
      </c>
    </row>
    <row r="87" spans="1:25" ht="50.1" hidden="1" customHeight="1" x14ac:dyDescent="0.25">
      <c r="A87" s="53" t="s">
        <v>87</v>
      </c>
      <c r="B87" s="53" t="str">
        <f>IF(COUNTIF('Aglomeracje 2022 r.'!$C$13:$C$207,' Dane pomocnicze (ze spr. 21)'!C87)=1,"TAK",IF(COUNTIF('Aglomeracje 2022 r.'!$C$13:$C$207,' Dane pomocnicze (ze spr. 21)'!C87)&gt;1,"TAK, UWAGA, wystepuje w sprawozdaniu więcej niż jeden raz!!!","BRAK"))</f>
        <v>BRAK</v>
      </c>
      <c r="C87" s="53" t="s">
        <v>179</v>
      </c>
      <c r="D87" s="53" t="s">
        <v>1910</v>
      </c>
      <c r="E87" s="53" t="s">
        <v>1639</v>
      </c>
      <c r="F87" s="53" t="s">
        <v>1806</v>
      </c>
      <c r="G87" s="53" t="s">
        <v>1859</v>
      </c>
      <c r="H87" s="53" t="s">
        <v>1821</v>
      </c>
      <c r="I87" s="53" t="s">
        <v>1823</v>
      </c>
      <c r="J87" s="53" t="s">
        <v>1636</v>
      </c>
      <c r="K87" s="53" t="s">
        <v>4077</v>
      </c>
      <c r="L87" s="53" t="s">
        <v>3669</v>
      </c>
      <c r="M87" s="53" t="s">
        <v>4077</v>
      </c>
      <c r="N87" s="53" t="s">
        <v>4078</v>
      </c>
      <c r="O87" s="54">
        <v>4642</v>
      </c>
      <c r="P87" s="53" t="s">
        <v>4079</v>
      </c>
      <c r="Q87" s="53">
        <v>1</v>
      </c>
      <c r="R87" s="55">
        <v>52.553199999999997</v>
      </c>
      <c r="S87" s="55">
        <v>18.4998</v>
      </c>
      <c r="T87" s="55">
        <v>52.561799999999998</v>
      </c>
      <c r="U87" s="55">
        <v>18.498000000000001</v>
      </c>
      <c r="V87" s="53" t="s">
        <v>87</v>
      </c>
      <c r="W87" s="85">
        <v>3.9</v>
      </c>
      <c r="X87" s="87">
        <v>0</v>
      </c>
      <c r="Y87" s="1" t="s">
        <v>7227</v>
      </c>
    </row>
    <row r="88" spans="1:25" ht="50.1" hidden="1" customHeight="1" x14ac:dyDescent="0.25">
      <c r="A88" s="53" t="s">
        <v>87</v>
      </c>
      <c r="B88" s="53" t="str">
        <f>IF(COUNTIF('Aglomeracje 2022 r.'!$C$13:$C$207,' Dane pomocnicze (ze spr. 21)'!C88)=1,"TAK",IF(COUNTIF('Aglomeracje 2022 r.'!$C$13:$C$207,' Dane pomocnicze (ze spr. 21)'!C88)&gt;1,"TAK, UWAGA, wystepuje w sprawozdaniu więcej niż jeden raz!!!","BRAK"))</f>
        <v>BRAK</v>
      </c>
      <c r="C88" s="53" t="s">
        <v>180</v>
      </c>
      <c r="D88" s="53" t="s">
        <v>1912</v>
      </c>
      <c r="E88" s="53" t="s">
        <v>1639</v>
      </c>
      <c r="F88" s="53" t="s">
        <v>1806</v>
      </c>
      <c r="G88" s="53" t="s">
        <v>1859</v>
      </c>
      <c r="H88" s="53" t="s">
        <v>1821</v>
      </c>
      <c r="I88" s="53" t="s">
        <v>1823</v>
      </c>
      <c r="J88" s="53" t="s">
        <v>1636</v>
      </c>
      <c r="K88" s="53" t="s">
        <v>1912</v>
      </c>
      <c r="L88" s="53" t="s">
        <v>3715</v>
      </c>
      <c r="M88" s="53" t="s">
        <v>1912</v>
      </c>
      <c r="N88" s="53" t="s">
        <v>4082</v>
      </c>
      <c r="O88" s="54">
        <v>3084</v>
      </c>
      <c r="P88" s="53" t="s">
        <v>4083</v>
      </c>
      <c r="Q88" s="53">
        <v>1</v>
      </c>
      <c r="R88" s="55">
        <v>52.683100000000003</v>
      </c>
      <c r="S88" s="55">
        <v>18.5777</v>
      </c>
      <c r="T88" s="55">
        <v>52.693300000000001</v>
      </c>
      <c r="U88" s="55">
        <v>18.569299999999998</v>
      </c>
      <c r="V88" s="53" t="s">
        <v>87</v>
      </c>
      <c r="W88" s="85" t="e">
        <v>#N/A</v>
      </c>
      <c r="X88" s="87" t="e">
        <v>#N/A</v>
      </c>
      <c r="Y88" s="1" t="e">
        <v>#N/A</v>
      </c>
    </row>
    <row r="89" spans="1:25" ht="50.1" hidden="1" customHeight="1" x14ac:dyDescent="0.25">
      <c r="A89" s="53" t="s">
        <v>87</v>
      </c>
      <c r="B89" s="53" t="str">
        <f>IF(COUNTIF('Aglomeracje 2022 r.'!$C$13:$C$207,' Dane pomocnicze (ze spr. 21)'!C89)=1,"TAK",IF(COUNTIF('Aglomeracje 2022 r.'!$C$13:$C$207,' Dane pomocnicze (ze spr. 21)'!C89)&gt;1,"TAK, UWAGA, wystepuje w sprawozdaniu więcej niż jeden raz!!!","BRAK"))</f>
        <v>BRAK</v>
      </c>
      <c r="C89" s="53" t="s">
        <v>181</v>
      </c>
      <c r="D89" s="53" t="s">
        <v>1913</v>
      </c>
      <c r="E89" s="53" t="s">
        <v>1639</v>
      </c>
      <c r="F89" s="53" t="s">
        <v>1806</v>
      </c>
      <c r="G89" s="53" t="s">
        <v>1819</v>
      </c>
      <c r="H89" s="53" t="s">
        <v>1821</v>
      </c>
      <c r="I89" s="53" t="s">
        <v>1823</v>
      </c>
      <c r="J89" s="53" t="s">
        <v>1636</v>
      </c>
      <c r="K89" s="53" t="s">
        <v>1913</v>
      </c>
      <c r="L89" s="53" t="s">
        <v>3669</v>
      </c>
      <c r="M89" s="53" t="s">
        <v>1913</v>
      </c>
      <c r="N89" s="53" t="s">
        <v>4084</v>
      </c>
      <c r="O89" s="54">
        <v>2861</v>
      </c>
      <c r="P89" s="53" t="s">
        <v>4085</v>
      </c>
      <c r="Q89" s="53">
        <v>1</v>
      </c>
      <c r="R89" s="55">
        <v>52.420099999999998</v>
      </c>
      <c r="S89" s="55">
        <v>18.766500000000001</v>
      </c>
      <c r="T89" s="55">
        <v>52.417200000000001</v>
      </c>
      <c r="U89" s="55">
        <v>18.749600000000001</v>
      </c>
      <c r="V89" s="53" t="s">
        <v>87</v>
      </c>
      <c r="W89" s="85">
        <v>1.7</v>
      </c>
      <c r="X89" s="87">
        <v>0</v>
      </c>
      <c r="Y89" s="1" t="s">
        <v>7228</v>
      </c>
    </row>
    <row r="90" spans="1:25" ht="50.1" hidden="1" customHeight="1" x14ac:dyDescent="0.25">
      <c r="A90" s="53" t="s">
        <v>87</v>
      </c>
      <c r="B90" s="53" t="str">
        <f>IF(COUNTIF('Aglomeracje 2022 r.'!$C$13:$C$207,' Dane pomocnicze (ze spr. 21)'!C90)=1,"TAK",IF(COUNTIF('Aglomeracje 2022 r.'!$C$13:$C$207,' Dane pomocnicze (ze spr. 21)'!C90)&gt;1,"TAK, UWAGA, wystepuje w sprawozdaniu więcej niż jeden raz!!!","BRAK"))</f>
        <v>BRAK</v>
      </c>
      <c r="C90" s="53" t="s">
        <v>182</v>
      </c>
      <c r="D90" s="53" t="s">
        <v>1920</v>
      </c>
      <c r="E90" s="53" t="s">
        <v>1639</v>
      </c>
      <c r="F90" s="53" t="s">
        <v>1806</v>
      </c>
      <c r="G90" s="53" t="s">
        <v>1810</v>
      </c>
      <c r="H90" s="53" t="s">
        <v>1821</v>
      </c>
      <c r="I90" s="53" t="s">
        <v>1808</v>
      </c>
      <c r="J90" s="53" t="s">
        <v>1809</v>
      </c>
      <c r="K90" s="53" t="s">
        <v>1920</v>
      </c>
      <c r="L90" s="53" t="s">
        <v>3715</v>
      </c>
      <c r="M90" s="53" t="s">
        <v>1920</v>
      </c>
      <c r="N90" s="53" t="s">
        <v>4099</v>
      </c>
      <c r="O90" s="54">
        <v>4600</v>
      </c>
      <c r="P90" s="53" t="s">
        <v>4100</v>
      </c>
      <c r="Q90" s="53">
        <v>1</v>
      </c>
      <c r="R90" s="55">
        <v>53.128399999999999</v>
      </c>
      <c r="S90" s="55">
        <v>17.4758</v>
      </c>
      <c r="T90" s="55">
        <v>53.093699999999998</v>
      </c>
      <c r="U90" s="55">
        <v>17.541899999999998</v>
      </c>
      <c r="V90" s="53" t="s">
        <v>87</v>
      </c>
      <c r="W90" s="85">
        <v>4.8</v>
      </c>
      <c r="X90" s="87">
        <v>2.5</v>
      </c>
      <c r="Y90" s="1" t="s">
        <v>7229</v>
      </c>
    </row>
    <row r="91" spans="1:25" ht="50.1" hidden="1" customHeight="1" x14ac:dyDescent="0.25">
      <c r="A91" s="53" t="s">
        <v>87</v>
      </c>
      <c r="B91" s="53" t="str">
        <f>IF(COUNTIF('Aglomeracje 2022 r.'!$C$13:$C$207,' Dane pomocnicze (ze spr. 21)'!C91)=1,"TAK",IF(COUNTIF('Aglomeracje 2022 r.'!$C$13:$C$207,' Dane pomocnicze (ze spr. 21)'!C91)&gt;1,"TAK, UWAGA, wystepuje w sprawozdaniu więcej niż jeden raz!!!","BRAK"))</f>
        <v>BRAK</v>
      </c>
      <c r="C91" s="53" t="s">
        <v>183</v>
      </c>
      <c r="D91" s="53" t="s">
        <v>2140</v>
      </c>
      <c r="E91" s="53" t="s">
        <v>1639</v>
      </c>
      <c r="F91" s="53" t="s">
        <v>2124</v>
      </c>
      <c r="G91" s="53" t="s">
        <v>2141</v>
      </c>
      <c r="H91" s="53" t="s">
        <v>2142</v>
      </c>
      <c r="I91" s="53" t="s">
        <v>1823</v>
      </c>
      <c r="J91" s="53" t="s">
        <v>1636</v>
      </c>
      <c r="K91" s="53" t="s">
        <v>2140</v>
      </c>
      <c r="L91" s="53" t="s">
        <v>3669</v>
      </c>
      <c r="M91" s="53" t="s">
        <v>4476</v>
      </c>
      <c r="N91" s="53" t="s">
        <v>4477</v>
      </c>
      <c r="O91" s="54">
        <v>14404</v>
      </c>
      <c r="P91" s="53" t="s">
        <v>4478</v>
      </c>
      <c r="Q91" s="53">
        <v>1</v>
      </c>
      <c r="R91" s="55">
        <v>52.523299999999999</v>
      </c>
      <c r="S91" s="55">
        <v>15.315</v>
      </c>
      <c r="T91" s="55">
        <v>52.5212</v>
      </c>
      <c r="U91" s="55">
        <v>15.325900000000001</v>
      </c>
      <c r="V91" s="53" t="s">
        <v>87</v>
      </c>
      <c r="W91" s="85">
        <v>3.65</v>
      </c>
      <c r="X91" s="87">
        <v>2.0499999999999998</v>
      </c>
      <c r="Y91" s="1" t="s">
        <v>7230</v>
      </c>
    </row>
    <row r="92" spans="1:25" ht="50.1" hidden="1" customHeight="1" x14ac:dyDescent="0.25">
      <c r="A92" s="53" t="s">
        <v>87</v>
      </c>
      <c r="B92" s="53" t="str">
        <f>IF(COUNTIF('Aglomeracje 2022 r.'!$C$13:$C$207,' Dane pomocnicze (ze spr. 21)'!C92)=1,"TAK",IF(COUNTIF('Aglomeracje 2022 r.'!$C$13:$C$207,' Dane pomocnicze (ze spr. 21)'!C92)&gt;1,"TAK, UWAGA, wystepuje w sprawozdaniu więcej niż jeden raz!!!","BRAK"))</f>
        <v>BRAK</v>
      </c>
      <c r="C92" s="53" t="s">
        <v>184</v>
      </c>
      <c r="D92" s="53" t="s">
        <v>2155</v>
      </c>
      <c r="E92" s="53" t="s">
        <v>1639</v>
      </c>
      <c r="F92" s="53" t="s">
        <v>2124</v>
      </c>
      <c r="G92" s="53" t="s">
        <v>2141</v>
      </c>
      <c r="H92" s="53" t="s">
        <v>2142</v>
      </c>
      <c r="I92" s="53" t="s">
        <v>1823</v>
      </c>
      <c r="J92" s="53" t="s">
        <v>1636</v>
      </c>
      <c r="K92" s="53" t="s">
        <v>2155</v>
      </c>
      <c r="L92" s="53" t="s">
        <v>3669</v>
      </c>
      <c r="M92" s="53" t="s">
        <v>2155</v>
      </c>
      <c r="N92" s="53" t="s">
        <v>4497</v>
      </c>
      <c r="O92" s="54">
        <v>12851</v>
      </c>
      <c r="P92" s="53" t="s">
        <v>4498</v>
      </c>
      <c r="Q92" s="53">
        <v>1</v>
      </c>
      <c r="R92" s="55">
        <v>52.502200000000002</v>
      </c>
      <c r="S92" s="55">
        <v>15.4956</v>
      </c>
      <c r="T92" s="55">
        <v>52.844999999999999</v>
      </c>
      <c r="U92" s="55">
        <v>15.821</v>
      </c>
      <c r="V92" s="53" t="s">
        <v>87</v>
      </c>
      <c r="W92" s="85">
        <v>1.2</v>
      </c>
      <c r="X92" s="87">
        <v>0</v>
      </c>
      <c r="Y92" s="1" t="s">
        <v>7231</v>
      </c>
    </row>
    <row r="93" spans="1:25" ht="50.1" hidden="1" customHeight="1" x14ac:dyDescent="0.25">
      <c r="A93" s="53" t="s">
        <v>87</v>
      </c>
      <c r="B93" s="53" t="str">
        <f>IF(COUNTIF('Aglomeracje 2022 r.'!$C$13:$C$207,' Dane pomocnicze (ze spr. 21)'!C93)=1,"TAK",IF(COUNTIF('Aglomeracje 2022 r.'!$C$13:$C$207,' Dane pomocnicze (ze spr. 21)'!C93)&gt;1,"TAK, UWAGA, wystepuje w sprawozdaniu więcej niż jeden raz!!!","BRAK"))</f>
        <v>BRAK</v>
      </c>
      <c r="C93" s="53" t="s">
        <v>185</v>
      </c>
      <c r="D93" s="53" t="s">
        <v>2166</v>
      </c>
      <c r="E93" s="53" t="s">
        <v>1639</v>
      </c>
      <c r="F93" s="53" t="s">
        <v>2124</v>
      </c>
      <c r="G93" s="53" t="s">
        <v>2141</v>
      </c>
      <c r="H93" s="53" t="s">
        <v>2142</v>
      </c>
      <c r="I93" s="53" t="s">
        <v>1823</v>
      </c>
      <c r="J93" s="53" t="s">
        <v>1636</v>
      </c>
      <c r="K93" s="53" t="s">
        <v>2166</v>
      </c>
      <c r="L93" s="53" t="s">
        <v>3715</v>
      </c>
      <c r="M93" s="53" t="s">
        <v>4518</v>
      </c>
      <c r="N93" s="53" t="s">
        <v>4519</v>
      </c>
      <c r="O93" s="54">
        <v>2163</v>
      </c>
      <c r="P93" s="53" t="s">
        <v>4520</v>
      </c>
      <c r="Q93" s="53">
        <v>1</v>
      </c>
      <c r="R93" s="55">
        <v>52.856000000000002</v>
      </c>
      <c r="S93" s="55">
        <v>15.6706</v>
      </c>
      <c r="T93" s="55">
        <v>52.8476</v>
      </c>
      <c r="U93" s="55">
        <v>15.665800000000001</v>
      </c>
      <c r="V93" s="53" t="s">
        <v>87</v>
      </c>
      <c r="W93" s="85">
        <v>6.39</v>
      </c>
      <c r="X93" s="87">
        <v>0</v>
      </c>
      <c r="Y93" s="1" t="s">
        <v>7232</v>
      </c>
    </row>
    <row r="94" spans="1:25" ht="50.1" hidden="1" customHeight="1" x14ac:dyDescent="0.25">
      <c r="A94" s="53" t="s">
        <v>87</v>
      </c>
      <c r="B94" s="53" t="str">
        <f>IF(COUNTIF('Aglomeracje 2022 r.'!$C$13:$C$207,' Dane pomocnicze (ze spr. 21)'!C94)=1,"TAK",IF(COUNTIF('Aglomeracje 2022 r.'!$C$13:$C$207,' Dane pomocnicze (ze spr. 21)'!C94)&gt;1,"TAK, UWAGA, wystepuje w sprawozdaniu więcej niż jeden raz!!!","BRAK"))</f>
        <v>BRAK</v>
      </c>
      <c r="C94" s="53" t="s">
        <v>186</v>
      </c>
      <c r="D94" s="53" t="s">
        <v>2182</v>
      </c>
      <c r="E94" s="53" t="s">
        <v>1639</v>
      </c>
      <c r="F94" s="53" t="s">
        <v>2124</v>
      </c>
      <c r="G94" s="53" t="s">
        <v>2141</v>
      </c>
      <c r="H94" s="53" t="s">
        <v>2142</v>
      </c>
      <c r="I94" s="53" t="s">
        <v>1823</v>
      </c>
      <c r="J94" s="53" t="s">
        <v>1636</v>
      </c>
      <c r="K94" s="53" t="s">
        <v>2182</v>
      </c>
      <c r="L94" s="53" t="s">
        <v>3669</v>
      </c>
      <c r="M94" s="53" t="s">
        <v>2182</v>
      </c>
      <c r="N94" s="53" t="s">
        <v>4548</v>
      </c>
      <c r="O94" s="54">
        <v>5658</v>
      </c>
      <c r="P94" s="53" t="s">
        <v>4549</v>
      </c>
      <c r="Q94" s="53">
        <v>1</v>
      </c>
      <c r="R94" s="55">
        <v>52</v>
      </c>
      <c r="S94" s="55">
        <v>15</v>
      </c>
      <c r="T94" s="55">
        <v>52</v>
      </c>
      <c r="U94" s="55">
        <v>15</v>
      </c>
      <c r="V94" s="53" t="s">
        <v>87</v>
      </c>
      <c r="W94" s="85">
        <v>1.2</v>
      </c>
      <c r="X94" s="87">
        <v>0</v>
      </c>
      <c r="Y94" s="1" t="s">
        <v>7231</v>
      </c>
    </row>
    <row r="95" spans="1:25" ht="50.1" hidden="1" customHeight="1" x14ac:dyDescent="0.25">
      <c r="A95" s="53" t="s">
        <v>87</v>
      </c>
      <c r="B95" s="53" t="str">
        <f>IF(COUNTIF('Aglomeracje 2022 r.'!$C$13:$C$207,' Dane pomocnicze (ze spr. 21)'!C95)=1,"TAK",IF(COUNTIF('Aglomeracje 2022 r.'!$C$13:$C$207,' Dane pomocnicze (ze spr. 21)'!C95)&gt;1,"TAK, UWAGA, wystepuje w sprawozdaniu więcej niż jeden raz!!!","BRAK"))</f>
        <v>BRAK</v>
      </c>
      <c r="C95" s="53" t="s">
        <v>187</v>
      </c>
      <c r="D95" s="53" t="s">
        <v>2860</v>
      </c>
      <c r="E95" s="53" t="s">
        <v>1639</v>
      </c>
      <c r="F95" s="53" t="s">
        <v>2836</v>
      </c>
      <c r="G95" s="53" t="s">
        <v>2861</v>
      </c>
      <c r="H95" s="53" t="s">
        <v>2142</v>
      </c>
      <c r="I95" s="53" t="s">
        <v>1823</v>
      </c>
      <c r="J95" s="53" t="s">
        <v>1636</v>
      </c>
      <c r="K95" s="53" t="s">
        <v>2860</v>
      </c>
      <c r="L95" s="53" t="s">
        <v>3617</v>
      </c>
      <c r="M95" s="53" t="s">
        <v>5770</v>
      </c>
      <c r="N95" s="53" t="s">
        <v>5771</v>
      </c>
      <c r="O95" s="54">
        <v>23488</v>
      </c>
      <c r="P95" s="53" t="s">
        <v>5772</v>
      </c>
      <c r="Q95" s="53">
        <v>1</v>
      </c>
      <c r="R95" s="55">
        <v>53.668154719999997</v>
      </c>
      <c r="S95" s="55">
        <v>17.359672</v>
      </c>
      <c r="T95" s="55">
        <v>53.64573919</v>
      </c>
      <c r="U95" s="55">
        <v>17.334156400000001</v>
      </c>
      <c r="V95" s="53" t="s">
        <v>87</v>
      </c>
      <c r="W95" s="85">
        <v>0</v>
      </c>
      <c r="X95" s="87">
        <v>3</v>
      </c>
      <c r="Y95" s="1" t="s">
        <v>7233</v>
      </c>
    </row>
    <row r="96" spans="1:25" ht="50.1" hidden="1" customHeight="1" x14ac:dyDescent="0.25">
      <c r="A96" s="53" t="s">
        <v>87</v>
      </c>
      <c r="B96" s="53" t="str">
        <f>IF(COUNTIF('Aglomeracje 2022 r.'!$C$13:$C$207,' Dane pomocnicze (ze spr. 21)'!C96)=1,"TAK",IF(COUNTIF('Aglomeracje 2022 r.'!$C$13:$C$207,' Dane pomocnicze (ze spr. 21)'!C96)&gt;1,"TAK, UWAGA, wystepuje w sprawozdaniu więcej niż jeden raz!!!","BRAK"))</f>
        <v>BRAK</v>
      </c>
      <c r="C96" s="53" t="s">
        <v>188</v>
      </c>
      <c r="D96" s="53" t="s">
        <v>2882</v>
      </c>
      <c r="E96" s="53" t="s">
        <v>1639</v>
      </c>
      <c r="F96" s="53" t="s">
        <v>2836</v>
      </c>
      <c r="G96" s="53" t="s">
        <v>2883</v>
      </c>
      <c r="H96" s="53" t="s">
        <v>2142</v>
      </c>
      <c r="I96" s="53" t="s">
        <v>1823</v>
      </c>
      <c r="J96" s="53" t="s">
        <v>1636</v>
      </c>
      <c r="K96" s="53" t="s">
        <v>2882</v>
      </c>
      <c r="L96" s="53" t="s">
        <v>3669</v>
      </c>
      <c r="M96" s="53" t="s">
        <v>5810</v>
      </c>
      <c r="N96" s="53" t="s">
        <v>5811</v>
      </c>
      <c r="O96" s="54">
        <v>10816</v>
      </c>
      <c r="P96" s="53" t="s">
        <v>5812</v>
      </c>
      <c r="Q96" s="53">
        <v>1</v>
      </c>
      <c r="R96" s="55">
        <v>53.5383</v>
      </c>
      <c r="S96" s="55">
        <v>17.2349</v>
      </c>
      <c r="T96" s="55">
        <v>53.532400000000003</v>
      </c>
      <c r="U96" s="55">
        <v>17.2302</v>
      </c>
      <c r="V96" s="53" t="s">
        <v>87</v>
      </c>
      <c r="W96" s="85">
        <v>0</v>
      </c>
      <c r="X96" s="87">
        <v>0</v>
      </c>
      <c r="Y96" s="1" t="s">
        <v>7166</v>
      </c>
    </row>
    <row r="97" spans="1:25" ht="50.1" hidden="1" customHeight="1" x14ac:dyDescent="0.25">
      <c r="A97" s="53" t="s">
        <v>87</v>
      </c>
      <c r="B97" s="53" t="str">
        <f>IF(COUNTIF('Aglomeracje 2022 r.'!$C$13:$C$207,' Dane pomocnicze (ze spr. 21)'!C97)=1,"TAK",IF(COUNTIF('Aglomeracje 2022 r.'!$C$13:$C$207,' Dane pomocnicze (ze spr. 21)'!C97)&gt;1,"TAK, UWAGA, wystepuje w sprawozdaniu więcej niż jeden raz!!!","BRAK"))</f>
        <v>BRAK</v>
      </c>
      <c r="C97" s="53" t="s">
        <v>189</v>
      </c>
      <c r="D97" s="53" t="s">
        <v>2902</v>
      </c>
      <c r="E97" s="53" t="s">
        <v>1639</v>
      </c>
      <c r="F97" s="53" t="s">
        <v>2836</v>
      </c>
      <c r="G97" s="53" t="s">
        <v>2903</v>
      </c>
      <c r="H97" s="53" t="s">
        <v>87</v>
      </c>
      <c r="I97" s="53" t="s">
        <v>1823</v>
      </c>
      <c r="J97" s="53" t="s">
        <v>1636</v>
      </c>
      <c r="K97" s="53" t="s">
        <v>5849</v>
      </c>
      <c r="L97" s="53" t="s">
        <v>3669</v>
      </c>
      <c r="M97" s="53" t="s">
        <v>5849</v>
      </c>
      <c r="N97" s="53" t="s">
        <v>5850</v>
      </c>
      <c r="O97" s="54">
        <v>6985</v>
      </c>
      <c r="P97" s="53" t="s">
        <v>5851</v>
      </c>
      <c r="Q97" s="53">
        <v>1</v>
      </c>
      <c r="R97" s="55">
        <v>53.680999999999997</v>
      </c>
      <c r="S97" s="55">
        <v>16.938199999999998</v>
      </c>
      <c r="T97" s="55">
        <v>53.675699999999999</v>
      </c>
      <c r="U97" s="55">
        <v>16.926300000000001</v>
      </c>
      <c r="V97" s="53" t="s">
        <v>87</v>
      </c>
      <c r="W97" s="85">
        <v>0</v>
      </c>
      <c r="X97" s="87">
        <v>0</v>
      </c>
      <c r="Y97" s="1" t="s">
        <v>7166</v>
      </c>
    </row>
    <row r="98" spans="1:25" ht="50.1" hidden="1" customHeight="1" x14ac:dyDescent="0.25">
      <c r="A98" s="53" t="s">
        <v>87</v>
      </c>
      <c r="B98" s="53" t="str">
        <f>IF(COUNTIF('Aglomeracje 2022 r.'!$C$13:$C$207,' Dane pomocnicze (ze spr. 21)'!C98)=1,"TAK",IF(COUNTIF('Aglomeracje 2022 r.'!$C$13:$C$207,' Dane pomocnicze (ze spr. 21)'!C98)&gt;1,"TAK, UWAGA, wystepuje w sprawozdaniu więcej niż jeden raz!!!","BRAK"))</f>
        <v>BRAK</v>
      </c>
      <c r="C98" s="53" t="s">
        <v>190</v>
      </c>
      <c r="D98" s="53" t="s">
        <v>2930</v>
      </c>
      <c r="E98" s="53" t="s">
        <v>1639</v>
      </c>
      <c r="F98" s="53" t="s">
        <v>2836</v>
      </c>
      <c r="G98" s="53" t="s">
        <v>2861</v>
      </c>
      <c r="H98" s="53" t="s">
        <v>2142</v>
      </c>
      <c r="I98" s="53" t="s">
        <v>1823</v>
      </c>
      <c r="J98" s="53" t="s">
        <v>1636</v>
      </c>
      <c r="K98" s="53" t="s">
        <v>2930</v>
      </c>
      <c r="L98" s="53" t="s">
        <v>3715</v>
      </c>
      <c r="M98" s="53" t="s">
        <v>2930</v>
      </c>
      <c r="N98" s="53" t="s">
        <v>5909</v>
      </c>
      <c r="O98" s="54">
        <v>6352</v>
      </c>
      <c r="P98" s="53" t="s">
        <v>5910</v>
      </c>
      <c r="Q98" s="53">
        <v>1</v>
      </c>
      <c r="R98" s="55">
        <v>53.757029389679701</v>
      </c>
      <c r="S98" s="55">
        <v>17.114126757107293</v>
      </c>
      <c r="T98" s="55">
        <v>53.759876165443458</v>
      </c>
      <c r="U98" s="55">
        <v>17.096560872181872</v>
      </c>
      <c r="V98" s="53" t="s">
        <v>87</v>
      </c>
      <c r="W98" s="85">
        <v>0</v>
      </c>
      <c r="X98" s="87">
        <v>0</v>
      </c>
      <c r="Y98" s="1" t="s">
        <v>7166</v>
      </c>
    </row>
    <row r="99" spans="1:25" ht="50.1" hidden="1" customHeight="1" x14ac:dyDescent="0.25">
      <c r="A99" s="53" t="s">
        <v>87</v>
      </c>
      <c r="B99" s="53" t="str">
        <f>IF(COUNTIF('Aglomeracje 2022 r.'!$C$13:$C$207,' Dane pomocnicze (ze spr. 21)'!C99)=1,"TAK",IF(COUNTIF('Aglomeracje 2022 r.'!$C$13:$C$207,' Dane pomocnicze (ze spr. 21)'!C99)&gt;1,"TAK, UWAGA, wystepuje w sprawozdaniu więcej niż jeden raz!!!","BRAK"))</f>
        <v>BRAK</v>
      </c>
      <c r="C99" s="53" t="s">
        <v>191</v>
      </c>
      <c r="D99" s="53" t="s">
        <v>2938</v>
      </c>
      <c r="E99" s="53" t="s">
        <v>1639</v>
      </c>
      <c r="F99" s="53" t="s">
        <v>2836</v>
      </c>
      <c r="G99" s="53" t="s">
        <v>2903</v>
      </c>
      <c r="H99" s="53" t="s">
        <v>87</v>
      </c>
      <c r="I99" s="53" t="s">
        <v>1823</v>
      </c>
      <c r="J99" s="53" t="s">
        <v>1636</v>
      </c>
      <c r="K99" s="53" t="s">
        <v>5849</v>
      </c>
      <c r="L99" s="53" t="s">
        <v>3669</v>
      </c>
      <c r="M99" s="53" t="s">
        <v>5849</v>
      </c>
      <c r="N99" s="53" t="s">
        <v>5925</v>
      </c>
      <c r="O99" s="54">
        <v>2236</v>
      </c>
      <c r="P99" s="53" t="s">
        <v>191</v>
      </c>
      <c r="Q99" s="53">
        <v>1</v>
      </c>
      <c r="R99" s="55">
        <v>53.680999999999997</v>
      </c>
      <c r="S99" s="55">
        <v>16.938199999999998</v>
      </c>
      <c r="T99" s="55">
        <v>53.687100000000001</v>
      </c>
      <c r="U99" s="55">
        <v>16.994599999999998</v>
      </c>
      <c r="V99" s="53" t="s">
        <v>87</v>
      </c>
      <c r="W99" s="85">
        <v>0</v>
      </c>
      <c r="X99" s="87">
        <v>0</v>
      </c>
      <c r="Y99" s="1" t="s">
        <v>7166</v>
      </c>
    </row>
    <row r="100" spans="1:25" ht="50.1" hidden="1" customHeight="1" x14ac:dyDescent="0.25">
      <c r="A100" s="53" t="s">
        <v>87</v>
      </c>
      <c r="B100" s="53" t="str">
        <f>IF(COUNTIF('Aglomeracje 2022 r.'!$C$13:$C$207,' Dane pomocnicze (ze spr. 21)'!C100)=1,"TAK",IF(COUNTIF('Aglomeracje 2022 r.'!$C$13:$C$207,' Dane pomocnicze (ze spr. 21)'!C100)&gt;1,"TAK, UWAGA, wystepuje w sprawozdaniu więcej niż jeden raz!!!","BRAK"))</f>
        <v>BRAK</v>
      </c>
      <c r="C100" s="53" t="s">
        <v>192</v>
      </c>
      <c r="D100" s="53" t="s">
        <v>2142</v>
      </c>
      <c r="E100" s="53" t="s">
        <v>1639</v>
      </c>
      <c r="F100" s="53" t="s">
        <v>3193</v>
      </c>
      <c r="G100" s="53" t="s">
        <v>3198</v>
      </c>
      <c r="H100" s="53" t="s">
        <v>2142</v>
      </c>
      <c r="I100" s="53" t="s">
        <v>1868</v>
      </c>
      <c r="J100" s="53" t="s">
        <v>1636</v>
      </c>
      <c r="K100" s="53" t="s">
        <v>2142</v>
      </c>
      <c r="L100" s="53" t="s">
        <v>3617</v>
      </c>
      <c r="M100" s="53" t="s">
        <v>6409</v>
      </c>
      <c r="N100" s="53" t="s">
        <v>6410</v>
      </c>
      <c r="O100" s="54">
        <v>231318</v>
      </c>
      <c r="P100" s="53" t="s">
        <v>6411</v>
      </c>
      <c r="Q100" s="53">
        <v>1</v>
      </c>
      <c r="R100" s="55">
        <v>53.0807</v>
      </c>
      <c r="S100" s="55">
        <v>16.454000000000001</v>
      </c>
      <c r="T100" s="55">
        <v>53.128599999999999</v>
      </c>
      <c r="U100" s="55">
        <v>16.782499999999999</v>
      </c>
      <c r="V100" s="53" t="s">
        <v>87</v>
      </c>
      <c r="W100" s="85">
        <v>11.5</v>
      </c>
      <c r="X100" s="87">
        <v>1.1000000000000001</v>
      </c>
      <c r="Y100" s="1" t="s">
        <v>7234</v>
      </c>
    </row>
    <row r="101" spans="1:25" ht="50.1" hidden="1" customHeight="1" x14ac:dyDescent="0.25">
      <c r="A101" s="53" t="s">
        <v>87</v>
      </c>
      <c r="B101" s="53" t="str">
        <f>IF(COUNTIF('Aglomeracje 2022 r.'!$C$13:$C$207,' Dane pomocnicze (ze spr. 21)'!C101)=1,"TAK",IF(COUNTIF('Aglomeracje 2022 r.'!$C$13:$C$207,' Dane pomocnicze (ze spr. 21)'!C101)&gt;1,"TAK, UWAGA, wystepuje w sprawozdaniu więcej niż jeden raz!!!","BRAK"))</f>
        <v>BRAK</v>
      </c>
      <c r="C101" s="53" t="s">
        <v>193</v>
      </c>
      <c r="D101" s="53" t="s">
        <v>3229</v>
      </c>
      <c r="E101" s="53" t="s">
        <v>1639</v>
      </c>
      <c r="F101" s="53" t="s">
        <v>3193</v>
      </c>
      <c r="G101" s="53" t="s">
        <v>3198</v>
      </c>
      <c r="H101" s="53" t="s">
        <v>2142</v>
      </c>
      <c r="I101" s="53" t="s">
        <v>1823</v>
      </c>
      <c r="J101" s="53" t="s">
        <v>1636</v>
      </c>
      <c r="K101" s="53" t="s">
        <v>3316</v>
      </c>
      <c r="L101" s="53" t="s">
        <v>3715</v>
      </c>
      <c r="M101" s="53" t="s">
        <v>3316</v>
      </c>
      <c r="N101" s="53" t="s">
        <v>6460</v>
      </c>
      <c r="O101" s="54">
        <v>58195</v>
      </c>
      <c r="P101" s="53" t="s">
        <v>6461</v>
      </c>
      <c r="Q101" s="53">
        <v>1</v>
      </c>
      <c r="R101" s="55">
        <v>53.1038</v>
      </c>
      <c r="S101" s="55">
        <v>16.8813</v>
      </c>
      <c r="T101" s="55">
        <v>53.125</v>
      </c>
      <c r="U101" s="55">
        <v>16.785299999999999</v>
      </c>
      <c r="V101" s="53" t="s">
        <v>87</v>
      </c>
      <c r="W101" s="85">
        <v>0</v>
      </c>
      <c r="X101" s="87">
        <v>0</v>
      </c>
      <c r="Y101" s="1" t="s">
        <v>7166</v>
      </c>
    </row>
    <row r="102" spans="1:25" ht="50.1" hidden="1" customHeight="1" x14ac:dyDescent="0.25">
      <c r="A102" s="53" t="s">
        <v>87</v>
      </c>
      <c r="B102" s="53" t="str">
        <f>IF(COUNTIF('Aglomeracje 2022 r.'!$C$13:$C$207,' Dane pomocnicze (ze spr. 21)'!C102)=1,"TAK",IF(COUNTIF('Aglomeracje 2022 r.'!$C$13:$C$207,' Dane pomocnicze (ze spr. 21)'!C102)&gt;1,"TAK, UWAGA, wystepuje w sprawozdaniu więcej niż jeden raz!!!","BRAK"))</f>
        <v>BRAK</v>
      </c>
      <c r="C102" s="53" t="s">
        <v>194</v>
      </c>
      <c r="D102" s="53" t="s">
        <v>3230</v>
      </c>
      <c r="E102" s="53" t="s">
        <v>1639</v>
      </c>
      <c r="F102" s="53" t="s">
        <v>3193</v>
      </c>
      <c r="G102" s="53" t="s">
        <v>3231</v>
      </c>
      <c r="H102" s="53" t="s">
        <v>87</v>
      </c>
      <c r="I102" s="53" t="s">
        <v>1823</v>
      </c>
      <c r="J102" s="53" t="s">
        <v>1636</v>
      </c>
      <c r="K102" s="53" t="s">
        <v>6462</v>
      </c>
      <c r="L102" s="53" t="s">
        <v>3617</v>
      </c>
      <c r="M102" s="53" t="s">
        <v>6463</v>
      </c>
      <c r="N102" s="53" t="s">
        <v>6464</v>
      </c>
      <c r="O102" s="54">
        <v>26620</v>
      </c>
      <c r="P102" s="53" t="s">
        <v>6465</v>
      </c>
      <c r="Q102" s="53">
        <v>1</v>
      </c>
      <c r="R102" s="55">
        <v>52.995671790000003</v>
      </c>
      <c r="S102" s="55">
        <v>16.918421559999999</v>
      </c>
      <c r="T102" s="55">
        <v>53.013199999999998</v>
      </c>
      <c r="U102" s="55">
        <v>16.9161</v>
      </c>
      <c r="V102" s="53" t="s">
        <v>87</v>
      </c>
      <c r="W102" s="85">
        <v>2.5</v>
      </c>
      <c r="X102" s="87">
        <v>1.2</v>
      </c>
      <c r="Y102" s="1" t="s">
        <v>7235</v>
      </c>
    </row>
    <row r="103" spans="1:25" ht="50.1" hidden="1" customHeight="1" x14ac:dyDescent="0.25">
      <c r="A103" s="53" t="s">
        <v>87</v>
      </c>
      <c r="B103" s="53" t="str">
        <f>IF(COUNTIF('Aglomeracje 2022 r.'!$C$13:$C$207,' Dane pomocnicze (ze spr. 21)'!C103)=1,"TAK",IF(COUNTIF('Aglomeracje 2022 r.'!$C$13:$C$207,' Dane pomocnicze (ze spr. 21)'!C103)&gt;1,"TAK, UWAGA, wystepuje w sprawozdaniu więcej niż jeden raz!!!","BRAK"))</f>
        <v>BRAK</v>
      </c>
      <c r="C103" s="53" t="s">
        <v>195</v>
      </c>
      <c r="D103" s="53" t="s">
        <v>3236</v>
      </c>
      <c r="E103" s="53" t="s">
        <v>1639</v>
      </c>
      <c r="F103" s="53" t="s">
        <v>3193</v>
      </c>
      <c r="G103" s="53" t="s">
        <v>3237</v>
      </c>
      <c r="H103" s="53" t="s">
        <v>2142</v>
      </c>
      <c r="I103" s="53" t="s">
        <v>1823</v>
      </c>
      <c r="J103" s="53" t="s">
        <v>1636</v>
      </c>
      <c r="K103" s="53" t="s">
        <v>3236</v>
      </c>
      <c r="L103" s="53" t="s">
        <v>3669</v>
      </c>
      <c r="M103" s="53" t="s">
        <v>6472</v>
      </c>
      <c r="N103" s="53" t="s">
        <v>6473</v>
      </c>
      <c r="O103" s="54">
        <v>22106</v>
      </c>
      <c r="P103" s="53" t="s">
        <v>6474</v>
      </c>
      <c r="Q103" s="53">
        <v>1</v>
      </c>
      <c r="R103" s="55">
        <v>50.040833329999998</v>
      </c>
      <c r="S103" s="55">
        <v>21.99888889</v>
      </c>
      <c r="T103" s="55">
        <v>53.328699999999998</v>
      </c>
      <c r="U103" s="55">
        <v>17.0379</v>
      </c>
      <c r="V103" s="53" t="s">
        <v>87</v>
      </c>
      <c r="W103" s="85">
        <v>3.681</v>
      </c>
      <c r="X103" s="87">
        <v>0</v>
      </c>
      <c r="Y103" s="1" t="s">
        <v>7236</v>
      </c>
    </row>
    <row r="104" spans="1:25" ht="50.1" hidden="1" customHeight="1" x14ac:dyDescent="0.25">
      <c r="A104" s="53" t="s">
        <v>87</v>
      </c>
      <c r="B104" s="53" t="str">
        <f>IF(COUNTIF('Aglomeracje 2022 r.'!$C$13:$C$207,' Dane pomocnicze (ze spr. 21)'!C104)=1,"TAK",IF(COUNTIF('Aglomeracje 2022 r.'!$C$13:$C$207,' Dane pomocnicze (ze spr. 21)'!C104)&gt;1,"TAK, UWAGA, wystepuje w sprawozdaniu więcej niż jeden raz!!!","BRAK"))</f>
        <v>BRAK</v>
      </c>
      <c r="C104" s="53" t="s">
        <v>196</v>
      </c>
      <c r="D104" s="53" t="s">
        <v>2554</v>
      </c>
      <c r="E104" s="53" t="s">
        <v>1639</v>
      </c>
      <c r="F104" s="53" t="s">
        <v>3193</v>
      </c>
      <c r="G104" s="53" t="s">
        <v>3249</v>
      </c>
      <c r="H104" s="53" t="s">
        <v>2142</v>
      </c>
      <c r="I104" s="53" t="s">
        <v>1823</v>
      </c>
      <c r="J104" s="53" t="s">
        <v>1636</v>
      </c>
      <c r="K104" s="53" t="s">
        <v>2554</v>
      </c>
      <c r="L104" s="53" t="s">
        <v>3669</v>
      </c>
      <c r="M104" s="53" t="s">
        <v>2554</v>
      </c>
      <c r="N104" s="53" t="s">
        <v>6494</v>
      </c>
      <c r="O104" s="54">
        <v>21082</v>
      </c>
      <c r="P104" s="53" t="s">
        <v>6495</v>
      </c>
      <c r="Q104" s="53">
        <v>1</v>
      </c>
      <c r="R104" s="55">
        <v>53.0398</v>
      </c>
      <c r="S104" s="55">
        <v>16.462</v>
      </c>
      <c r="T104" s="55">
        <v>53.213000000000001</v>
      </c>
      <c r="U104" s="55">
        <v>16.299199999999999</v>
      </c>
      <c r="V104" s="53" t="s">
        <v>87</v>
      </c>
      <c r="W104" s="85">
        <v>0</v>
      </c>
      <c r="X104" s="87">
        <v>0</v>
      </c>
      <c r="Y104" s="1" t="s">
        <v>7166</v>
      </c>
    </row>
    <row r="105" spans="1:25" ht="50.1" hidden="1" customHeight="1" x14ac:dyDescent="0.25">
      <c r="A105" s="53" t="s">
        <v>87</v>
      </c>
      <c r="B105" s="53" t="str">
        <f>IF(COUNTIF('Aglomeracje 2022 r.'!$C$13:$C$207,' Dane pomocnicze (ze spr. 21)'!C105)=1,"TAK",IF(COUNTIF('Aglomeracje 2022 r.'!$C$13:$C$207,' Dane pomocnicze (ze spr. 21)'!C105)&gt;1,"TAK, UWAGA, wystepuje w sprawozdaniu więcej niż jeden raz!!!","BRAK"))</f>
        <v>BRAK</v>
      </c>
      <c r="C105" s="53" t="s">
        <v>197</v>
      </c>
      <c r="D105" s="53" t="s">
        <v>3253</v>
      </c>
      <c r="E105" s="53" t="s">
        <v>1639</v>
      </c>
      <c r="F105" s="53" t="s">
        <v>3193</v>
      </c>
      <c r="G105" s="53" t="s">
        <v>3202</v>
      </c>
      <c r="H105" s="53" t="s">
        <v>87</v>
      </c>
      <c r="I105" s="53" t="s">
        <v>1823</v>
      </c>
      <c r="J105" s="53" t="s">
        <v>1636</v>
      </c>
      <c r="K105" s="53" t="s">
        <v>3253</v>
      </c>
      <c r="L105" s="53" t="s">
        <v>3669</v>
      </c>
      <c r="M105" s="53" t="s">
        <v>3253</v>
      </c>
      <c r="N105" s="53" t="s">
        <v>6502</v>
      </c>
      <c r="O105" s="54">
        <v>10100</v>
      </c>
      <c r="P105" s="53" t="s">
        <v>6503</v>
      </c>
      <c r="Q105" s="53">
        <v>1</v>
      </c>
      <c r="R105" s="55">
        <v>52.599600000000002</v>
      </c>
      <c r="S105" s="55">
        <v>17.8246</v>
      </c>
      <c r="T105" s="55">
        <v>52.557699999999997</v>
      </c>
      <c r="U105" s="55">
        <v>17.834199999999999</v>
      </c>
      <c r="V105" s="53" t="s">
        <v>87</v>
      </c>
      <c r="W105" s="85">
        <v>3.5</v>
      </c>
      <c r="X105" s="87">
        <v>0</v>
      </c>
      <c r="Y105" s="1" t="s">
        <v>7237</v>
      </c>
    </row>
    <row r="106" spans="1:25" ht="50.1" hidden="1" customHeight="1" x14ac:dyDescent="0.25">
      <c r="A106" s="53" t="s">
        <v>87</v>
      </c>
      <c r="B106" s="53" t="str">
        <f>IF(COUNTIF('Aglomeracje 2022 r.'!$C$13:$C$207,' Dane pomocnicze (ze spr. 21)'!C106)=1,"TAK",IF(COUNTIF('Aglomeracje 2022 r.'!$C$13:$C$207,' Dane pomocnicze (ze spr. 21)'!C106)&gt;1,"TAK, UWAGA, wystepuje w sprawozdaniu więcej niż jeden raz!!!","BRAK"))</f>
        <v>BRAK</v>
      </c>
      <c r="C106" s="53" t="s">
        <v>198</v>
      </c>
      <c r="D106" s="53" t="s">
        <v>3255</v>
      </c>
      <c r="E106" s="53" t="s">
        <v>1639</v>
      </c>
      <c r="F106" s="53" t="s">
        <v>3193</v>
      </c>
      <c r="G106" s="53" t="s">
        <v>3249</v>
      </c>
      <c r="H106" s="53" t="s">
        <v>2142</v>
      </c>
      <c r="I106" s="53" t="s">
        <v>1823</v>
      </c>
      <c r="J106" s="53" t="s">
        <v>1636</v>
      </c>
      <c r="K106" s="53" t="s">
        <v>3255</v>
      </c>
      <c r="L106" s="53" t="s">
        <v>3617</v>
      </c>
      <c r="M106" s="53" t="s">
        <v>3255</v>
      </c>
      <c r="N106" s="53" t="s">
        <v>6507</v>
      </c>
      <c r="O106" s="54">
        <v>10767</v>
      </c>
      <c r="P106" s="53" t="s">
        <v>6508</v>
      </c>
      <c r="Q106" s="53">
        <v>1</v>
      </c>
      <c r="R106" s="55">
        <v>52.905299999999997</v>
      </c>
      <c r="S106" s="55">
        <v>16.563600000000001</v>
      </c>
      <c r="T106" s="55">
        <v>53.535600000000002</v>
      </c>
      <c r="U106" s="55">
        <v>16.325399999999998</v>
      </c>
      <c r="V106" s="53" t="s">
        <v>87</v>
      </c>
      <c r="W106" s="85">
        <v>0.34</v>
      </c>
      <c r="X106" s="87">
        <v>0</v>
      </c>
      <c r="Y106" s="1" t="s">
        <v>7214</v>
      </c>
    </row>
    <row r="107" spans="1:25" ht="50.1" hidden="1" customHeight="1" x14ac:dyDescent="0.25">
      <c r="A107" s="53" t="s">
        <v>87</v>
      </c>
      <c r="B107" s="53" t="str">
        <f>IF(COUNTIF('Aglomeracje 2022 r.'!$C$13:$C$207,' Dane pomocnicze (ze spr. 21)'!C107)=1,"TAK",IF(COUNTIF('Aglomeracje 2022 r.'!$C$13:$C$207,' Dane pomocnicze (ze spr. 21)'!C107)&gt;1,"TAK, UWAGA, wystepuje w sprawozdaniu więcej niż jeden raz!!!","BRAK"))</f>
        <v>BRAK</v>
      </c>
      <c r="C107" s="53" t="s">
        <v>199</v>
      </c>
      <c r="D107" s="53" t="s">
        <v>3269</v>
      </c>
      <c r="E107" s="53" t="s">
        <v>1639</v>
      </c>
      <c r="F107" s="53" t="s">
        <v>3193</v>
      </c>
      <c r="G107" s="53" t="s">
        <v>3249</v>
      </c>
      <c r="H107" s="53" t="s">
        <v>2142</v>
      </c>
      <c r="I107" s="53" t="s">
        <v>1823</v>
      </c>
      <c r="J107" s="53" t="s">
        <v>1636</v>
      </c>
      <c r="K107" s="53" t="s">
        <v>3269</v>
      </c>
      <c r="L107" s="53" t="s">
        <v>3669</v>
      </c>
      <c r="M107" s="53" t="s">
        <v>3269</v>
      </c>
      <c r="N107" s="53" t="s">
        <v>6529</v>
      </c>
      <c r="O107" s="54">
        <v>5543</v>
      </c>
      <c r="P107" s="53" t="s">
        <v>6530</v>
      </c>
      <c r="Q107" s="53">
        <v>1</v>
      </c>
      <c r="R107" s="55">
        <v>52.891743159999997</v>
      </c>
      <c r="S107" s="55">
        <v>16.169590280000001</v>
      </c>
      <c r="T107" s="55">
        <v>52.891273119496098</v>
      </c>
      <c r="U107" s="55">
        <v>16.165072917938232</v>
      </c>
      <c r="V107" s="53" t="s">
        <v>87</v>
      </c>
      <c r="W107" s="85">
        <v>0</v>
      </c>
      <c r="X107" s="87">
        <v>0</v>
      </c>
      <c r="Y107" s="1" t="s">
        <v>7166</v>
      </c>
    </row>
    <row r="108" spans="1:25" ht="50.1" hidden="1" customHeight="1" x14ac:dyDescent="0.25">
      <c r="A108" s="53" t="s">
        <v>87</v>
      </c>
      <c r="B108" s="53" t="str">
        <f>IF(COUNTIF('Aglomeracje 2022 r.'!$C$13:$C$207,' Dane pomocnicze (ze spr. 21)'!C108)=1,"TAK",IF(COUNTIF('Aglomeracje 2022 r.'!$C$13:$C$207,' Dane pomocnicze (ze spr. 21)'!C108)&gt;1,"TAK, UWAGA, wystepuje w sprawozdaniu więcej niż jeden raz!!!","BRAK"))</f>
        <v>BRAK</v>
      </c>
      <c r="C108" s="53" t="s">
        <v>200</v>
      </c>
      <c r="D108" s="53" t="s">
        <v>3274</v>
      </c>
      <c r="E108" s="53" t="s">
        <v>1639</v>
      </c>
      <c r="F108" s="53" t="s">
        <v>3193</v>
      </c>
      <c r="G108" s="53" t="s">
        <v>3198</v>
      </c>
      <c r="H108" s="53" t="s">
        <v>3275</v>
      </c>
      <c r="I108" s="53" t="s">
        <v>1823</v>
      </c>
      <c r="J108" s="53" t="s">
        <v>1636</v>
      </c>
      <c r="K108" s="53" t="s">
        <v>3274</v>
      </c>
      <c r="L108" s="53" t="s">
        <v>3669</v>
      </c>
      <c r="M108" s="53" t="s">
        <v>3274</v>
      </c>
      <c r="N108" s="53" t="s">
        <v>6538</v>
      </c>
      <c r="O108" s="54">
        <v>7622</v>
      </c>
      <c r="P108" s="53" t="s">
        <v>6539</v>
      </c>
      <c r="Q108" s="53">
        <v>1</v>
      </c>
      <c r="R108" s="55">
        <v>53.052500000000002</v>
      </c>
      <c r="S108" s="55">
        <v>16.733899999999998</v>
      </c>
      <c r="T108" s="55">
        <v>53.0548</v>
      </c>
      <c r="U108" s="55">
        <v>16.719000000000001</v>
      </c>
      <c r="V108" s="53" t="s">
        <v>87</v>
      </c>
      <c r="W108" s="85">
        <v>2.1</v>
      </c>
      <c r="X108" s="87">
        <v>0</v>
      </c>
      <c r="Y108" s="1" t="s">
        <v>7238</v>
      </c>
    </row>
    <row r="109" spans="1:25" ht="50.1" hidden="1" customHeight="1" x14ac:dyDescent="0.25">
      <c r="A109" s="53" t="s">
        <v>87</v>
      </c>
      <c r="B109" s="53" t="str">
        <f>IF(COUNTIF('Aglomeracje 2022 r.'!$C$13:$C$207,' Dane pomocnicze (ze spr. 21)'!C109)=1,"TAK",IF(COUNTIF('Aglomeracje 2022 r.'!$C$13:$C$207,' Dane pomocnicze (ze spr. 21)'!C109)&gt;1,"TAK, UWAGA, wystepuje w sprawozdaniu więcej niż jeden raz!!!","BRAK"))</f>
        <v>BRAK</v>
      </c>
      <c r="C109" s="53" t="s">
        <v>201</v>
      </c>
      <c r="D109" s="53" t="s">
        <v>3279</v>
      </c>
      <c r="E109" s="53" t="s">
        <v>1639</v>
      </c>
      <c r="F109" s="53" t="s">
        <v>3193</v>
      </c>
      <c r="G109" s="53" t="s">
        <v>3198</v>
      </c>
      <c r="H109" s="53" t="s">
        <v>1821</v>
      </c>
      <c r="I109" s="53" t="s">
        <v>1823</v>
      </c>
      <c r="J109" s="53" t="s">
        <v>1636</v>
      </c>
      <c r="K109" s="53" t="s">
        <v>3279</v>
      </c>
      <c r="L109" s="53" t="s">
        <v>3669</v>
      </c>
      <c r="M109" s="53" t="s">
        <v>3279</v>
      </c>
      <c r="N109" s="53" t="s">
        <v>6547</v>
      </c>
      <c r="O109" s="54">
        <v>13840</v>
      </c>
      <c r="P109" s="53" t="s">
        <v>6548</v>
      </c>
      <c r="Q109" s="53">
        <v>1</v>
      </c>
      <c r="R109" s="55">
        <v>53.156700000000001</v>
      </c>
      <c r="S109" s="55">
        <v>17.263300000000001</v>
      </c>
      <c r="T109" s="55">
        <v>53.150799999999997</v>
      </c>
      <c r="U109" s="55">
        <v>17.284199999999998</v>
      </c>
      <c r="V109" s="53" t="s">
        <v>87</v>
      </c>
      <c r="W109" s="85">
        <v>0</v>
      </c>
      <c r="X109" s="87">
        <v>0</v>
      </c>
      <c r="Y109" s="1" t="s">
        <v>7166</v>
      </c>
    </row>
    <row r="110" spans="1:25" ht="50.1" hidden="1" customHeight="1" x14ac:dyDescent="0.25">
      <c r="A110" s="53" t="s">
        <v>87</v>
      </c>
      <c r="B110" s="53" t="str">
        <f>IF(COUNTIF('Aglomeracje 2022 r.'!$C$13:$C$207,' Dane pomocnicze (ze spr. 21)'!C110)=1,"TAK",IF(COUNTIF('Aglomeracje 2022 r.'!$C$13:$C$207,' Dane pomocnicze (ze spr. 21)'!C110)&gt;1,"TAK, UWAGA, wystepuje w sprawozdaniu więcej niż jeden raz!!!","BRAK"))</f>
        <v>BRAK</v>
      </c>
      <c r="C110" s="53" t="s">
        <v>202</v>
      </c>
      <c r="D110" s="53" t="s">
        <v>3288</v>
      </c>
      <c r="E110" s="53" t="s">
        <v>1639</v>
      </c>
      <c r="F110" s="53" t="s">
        <v>3193</v>
      </c>
      <c r="G110" s="53" t="s">
        <v>3237</v>
      </c>
      <c r="H110" s="53" t="s">
        <v>2142</v>
      </c>
      <c r="I110" s="53" t="s">
        <v>1823</v>
      </c>
      <c r="J110" s="53" t="s">
        <v>1636</v>
      </c>
      <c r="K110" s="53" t="s">
        <v>3288</v>
      </c>
      <c r="L110" s="53" t="s">
        <v>3669</v>
      </c>
      <c r="M110" s="53" t="s">
        <v>3288</v>
      </c>
      <c r="N110" s="53" t="s">
        <v>6561</v>
      </c>
      <c r="O110" s="54">
        <v>9868</v>
      </c>
      <c r="P110" s="53" t="s">
        <v>6562</v>
      </c>
      <c r="Q110" s="53">
        <v>1</v>
      </c>
      <c r="R110" s="55">
        <v>53.420999999999999</v>
      </c>
      <c r="S110" s="55">
        <v>16.8154</v>
      </c>
      <c r="T110" s="55">
        <v>53.411299999999997</v>
      </c>
      <c r="U110" s="55">
        <v>16.808299999999999</v>
      </c>
      <c r="V110" s="53" t="s">
        <v>87</v>
      </c>
      <c r="W110" s="85">
        <v>3.95</v>
      </c>
      <c r="X110" s="87">
        <v>0</v>
      </c>
      <c r="Y110" s="1" t="s">
        <v>7239</v>
      </c>
    </row>
    <row r="111" spans="1:25" ht="50.1" hidden="1" customHeight="1" x14ac:dyDescent="0.25">
      <c r="A111" s="53" t="s">
        <v>87</v>
      </c>
      <c r="B111" s="53" t="str">
        <f>IF(COUNTIF('Aglomeracje 2022 r.'!$C$13:$C$207,' Dane pomocnicze (ze spr. 21)'!C111)=1,"TAK",IF(COUNTIF('Aglomeracje 2022 r.'!$C$13:$C$207,' Dane pomocnicze (ze spr. 21)'!C111)&gt;1,"TAK, UWAGA, wystepuje w sprawozdaniu więcej niż jeden raz!!!","BRAK"))</f>
        <v>BRAK</v>
      </c>
      <c r="C111" s="53" t="s">
        <v>203</v>
      </c>
      <c r="D111" s="53" t="s">
        <v>3289</v>
      </c>
      <c r="E111" s="53" t="s">
        <v>1639</v>
      </c>
      <c r="F111" s="53" t="s">
        <v>3193</v>
      </c>
      <c r="G111" s="53" t="s">
        <v>3198</v>
      </c>
      <c r="H111" s="53" t="s">
        <v>2142</v>
      </c>
      <c r="I111" s="53" t="s">
        <v>1823</v>
      </c>
      <c r="J111" s="53" t="s">
        <v>1636</v>
      </c>
      <c r="K111" s="53" t="s">
        <v>3289</v>
      </c>
      <c r="L111" s="53" t="s">
        <v>3669</v>
      </c>
      <c r="M111" s="53" t="s">
        <v>3289</v>
      </c>
      <c r="N111" s="53" t="s">
        <v>6563</v>
      </c>
      <c r="O111" s="54">
        <v>4226</v>
      </c>
      <c r="P111" s="53" t="s">
        <v>6564</v>
      </c>
      <c r="Q111" s="53">
        <v>1</v>
      </c>
      <c r="R111" s="55">
        <v>53.181199999999997</v>
      </c>
      <c r="S111" s="55">
        <v>17.079599999999999</v>
      </c>
      <c r="T111" s="55">
        <v>53.175199999999997</v>
      </c>
      <c r="U111" s="55">
        <v>17.086600000000001</v>
      </c>
      <c r="V111" s="53" t="s">
        <v>87</v>
      </c>
      <c r="W111" s="85">
        <v>1.1990000000000001</v>
      </c>
      <c r="X111" s="87">
        <v>2</v>
      </c>
      <c r="Y111" s="1" t="s">
        <v>7240</v>
      </c>
    </row>
    <row r="112" spans="1:25" ht="50.1" hidden="1" customHeight="1" x14ac:dyDescent="0.25">
      <c r="A112" s="53" t="s">
        <v>87</v>
      </c>
      <c r="B112" s="53" t="str">
        <f>IF(COUNTIF('Aglomeracje 2022 r.'!$C$13:$C$207,' Dane pomocnicze (ze spr. 21)'!C112)=1,"TAK",IF(COUNTIF('Aglomeracje 2022 r.'!$C$13:$C$207,' Dane pomocnicze (ze spr. 21)'!C112)&gt;1,"TAK, UWAGA, wystepuje w sprawozdaniu więcej niż jeden raz!!!","BRAK"))</f>
        <v>BRAK</v>
      </c>
      <c r="C112" s="53" t="s">
        <v>204</v>
      </c>
      <c r="D112" s="53" t="s">
        <v>3300</v>
      </c>
      <c r="E112" s="53" t="s">
        <v>1639</v>
      </c>
      <c r="F112" s="53" t="s">
        <v>3193</v>
      </c>
      <c r="G112" s="53" t="s">
        <v>3198</v>
      </c>
      <c r="H112" s="53" t="s">
        <v>1862</v>
      </c>
      <c r="I112" s="53" t="s">
        <v>1823</v>
      </c>
      <c r="J112" s="53" t="s">
        <v>1636</v>
      </c>
      <c r="K112" s="53" t="s">
        <v>3300</v>
      </c>
      <c r="L112" s="53" t="s">
        <v>3641</v>
      </c>
      <c r="M112" s="53" t="s">
        <v>3300</v>
      </c>
      <c r="N112" s="53" t="s">
        <v>6586</v>
      </c>
      <c r="O112" s="54">
        <v>8435</v>
      </c>
      <c r="P112" s="53" t="s">
        <v>6587</v>
      </c>
      <c r="Q112" s="53">
        <v>1</v>
      </c>
      <c r="R112" s="55">
        <v>53.261099999999999</v>
      </c>
      <c r="S112" s="55">
        <v>17.2577</v>
      </c>
      <c r="T112" s="55">
        <v>53.135199999999998</v>
      </c>
      <c r="U112" s="55">
        <v>17.183499999999999</v>
      </c>
      <c r="V112" s="53" t="s">
        <v>87</v>
      </c>
      <c r="W112" s="85">
        <v>0</v>
      </c>
      <c r="X112" s="87">
        <v>0</v>
      </c>
      <c r="Y112" s="1" t="s">
        <v>7166</v>
      </c>
    </row>
    <row r="113" spans="1:25" ht="50.1" hidden="1" customHeight="1" x14ac:dyDescent="0.25">
      <c r="A113" s="53" t="s">
        <v>87</v>
      </c>
      <c r="B113" s="53" t="str">
        <f>IF(COUNTIF('Aglomeracje 2022 r.'!$C$13:$C$207,' Dane pomocnicze (ze spr. 21)'!C113)=1,"TAK",IF(COUNTIF('Aglomeracje 2022 r.'!$C$13:$C$207,' Dane pomocnicze (ze spr. 21)'!C113)&gt;1,"TAK, UWAGA, wystepuje w sprawozdaniu więcej niż jeden raz!!!","BRAK"))</f>
        <v>BRAK</v>
      </c>
      <c r="C113" s="53" t="s">
        <v>205</v>
      </c>
      <c r="D113" s="53" t="s">
        <v>3302</v>
      </c>
      <c r="E113" s="53" t="s">
        <v>1639</v>
      </c>
      <c r="F113" s="53" t="s">
        <v>3193</v>
      </c>
      <c r="G113" s="53" t="s">
        <v>3231</v>
      </c>
      <c r="H113" s="53" t="s">
        <v>1821</v>
      </c>
      <c r="I113" s="53" t="s">
        <v>1823</v>
      </c>
      <c r="J113" s="53" t="s">
        <v>1636</v>
      </c>
      <c r="K113" s="53" t="s">
        <v>3302</v>
      </c>
      <c r="L113" s="53" t="s">
        <v>3669</v>
      </c>
      <c r="M113" s="53" t="s">
        <v>6590</v>
      </c>
      <c r="N113" s="53" t="s">
        <v>6591</v>
      </c>
      <c r="O113" s="54">
        <v>10688</v>
      </c>
      <c r="P113" s="53" t="s">
        <v>6592</v>
      </c>
      <c r="Q113" s="53">
        <v>1</v>
      </c>
      <c r="R113" s="55">
        <v>52.974600000000002</v>
      </c>
      <c r="S113" s="55">
        <v>17.0198</v>
      </c>
      <c r="T113" s="55">
        <v>52.978999999999999</v>
      </c>
      <c r="U113" s="55">
        <v>17.0822</v>
      </c>
      <c r="V113" s="53" t="s">
        <v>87</v>
      </c>
      <c r="W113" s="85">
        <v>2.8</v>
      </c>
      <c r="X113" s="87">
        <v>0</v>
      </c>
      <c r="Y113" s="1" t="s">
        <v>7241</v>
      </c>
    </row>
    <row r="114" spans="1:25" ht="50.1" hidden="1" customHeight="1" x14ac:dyDescent="0.25">
      <c r="A114" s="53" t="s">
        <v>87</v>
      </c>
      <c r="B114" s="53" t="str">
        <f>IF(COUNTIF('Aglomeracje 2022 r.'!$C$13:$C$207,' Dane pomocnicze (ze spr. 21)'!C114)=1,"TAK",IF(COUNTIF('Aglomeracje 2022 r.'!$C$13:$C$207,' Dane pomocnicze (ze spr. 21)'!C114)&gt;1,"TAK, UWAGA, wystepuje w sprawozdaniu więcej niż jeden raz!!!","BRAK"))</f>
        <v>BRAK</v>
      </c>
      <c r="C114" s="53" t="s">
        <v>206</v>
      </c>
      <c r="D114" s="53" t="s">
        <v>3308</v>
      </c>
      <c r="E114" s="53" t="s">
        <v>1639</v>
      </c>
      <c r="F114" s="53" t="s">
        <v>3193</v>
      </c>
      <c r="G114" s="53" t="s">
        <v>3249</v>
      </c>
      <c r="H114" s="53" t="s">
        <v>2142</v>
      </c>
      <c r="I114" s="53" t="s">
        <v>1823</v>
      </c>
      <c r="J114" s="53" t="s">
        <v>1636</v>
      </c>
      <c r="K114" s="53" t="s">
        <v>3308</v>
      </c>
      <c r="L114" s="53" t="s">
        <v>3669</v>
      </c>
      <c r="M114" s="53" t="s">
        <v>3308</v>
      </c>
      <c r="N114" s="53" t="s">
        <v>6600</v>
      </c>
      <c r="O114" s="54">
        <v>6765</v>
      </c>
      <c r="P114" s="53" t="s">
        <v>6601</v>
      </c>
      <c r="Q114" s="53">
        <v>1</v>
      </c>
      <c r="R114" s="55">
        <v>52.879399999999997</v>
      </c>
      <c r="S114" s="55">
        <v>16.013999999999999</v>
      </c>
      <c r="T114" s="55">
        <v>52.86</v>
      </c>
      <c r="U114" s="55">
        <v>15.9947</v>
      </c>
      <c r="V114" s="53" t="s">
        <v>87</v>
      </c>
      <c r="W114" s="85">
        <v>4.5</v>
      </c>
      <c r="X114" s="87">
        <v>0</v>
      </c>
      <c r="Y114" s="1" t="s">
        <v>7242</v>
      </c>
    </row>
    <row r="115" spans="1:25" ht="50.1" hidden="1" customHeight="1" x14ac:dyDescent="0.25">
      <c r="A115" s="53" t="s">
        <v>87</v>
      </c>
      <c r="B115" s="53" t="str">
        <f>IF(COUNTIF('Aglomeracje 2022 r.'!$C$13:$C$207,' Dane pomocnicze (ze spr. 21)'!C115)=1,"TAK",IF(COUNTIF('Aglomeracje 2022 r.'!$C$13:$C$207,' Dane pomocnicze (ze spr. 21)'!C115)&gt;1,"TAK, UWAGA, wystepuje w sprawozdaniu więcej niż jeden raz!!!","BRAK"))</f>
        <v>BRAK</v>
      </c>
      <c r="C115" s="53" t="s">
        <v>207</v>
      </c>
      <c r="D115" s="53" t="s">
        <v>3313</v>
      </c>
      <c r="E115" s="53" t="s">
        <v>1639</v>
      </c>
      <c r="F115" s="53" t="s">
        <v>3193</v>
      </c>
      <c r="G115" s="53" t="s">
        <v>3203</v>
      </c>
      <c r="H115" s="53" t="s">
        <v>1821</v>
      </c>
      <c r="I115" s="53" t="s">
        <v>1823</v>
      </c>
      <c r="J115" s="53" t="s">
        <v>1636</v>
      </c>
      <c r="K115" s="53" t="s">
        <v>6610</v>
      </c>
      <c r="L115" s="53" t="s">
        <v>3715</v>
      </c>
      <c r="M115" s="53" t="s">
        <v>6610</v>
      </c>
      <c r="N115" s="53" t="s">
        <v>6611</v>
      </c>
      <c r="O115" s="54">
        <v>3655</v>
      </c>
      <c r="P115" s="53" t="s">
        <v>6612</v>
      </c>
      <c r="Q115" s="53">
        <v>1</v>
      </c>
      <c r="R115" s="55">
        <v>52.344799999999999</v>
      </c>
      <c r="S115" s="55">
        <v>18.6677</v>
      </c>
      <c r="T115" s="55">
        <v>52.349800000000002</v>
      </c>
      <c r="U115" s="55">
        <v>18.6797</v>
      </c>
      <c r="V115" s="53" t="s">
        <v>87</v>
      </c>
      <c r="W115" s="85">
        <v>0.6</v>
      </c>
      <c r="X115" s="87">
        <v>1.5</v>
      </c>
      <c r="Y115" s="1" t="s">
        <v>7243</v>
      </c>
    </row>
    <row r="116" spans="1:25" ht="50.1" hidden="1" customHeight="1" x14ac:dyDescent="0.25">
      <c r="A116" s="53" t="s">
        <v>87</v>
      </c>
      <c r="B116" s="53" t="str">
        <f>IF(COUNTIF('Aglomeracje 2022 r.'!$C$13:$C$207,' Dane pomocnicze (ze spr. 21)'!C116)=1,"TAK",IF(COUNTIF('Aglomeracje 2022 r.'!$C$13:$C$207,' Dane pomocnicze (ze spr. 21)'!C116)&gt;1,"TAK, UWAGA, wystepuje w sprawozdaniu więcej niż jeden raz!!!","BRAK"))</f>
        <v>BRAK</v>
      </c>
      <c r="C116" s="53" t="s">
        <v>208</v>
      </c>
      <c r="D116" s="53" t="s">
        <v>3316</v>
      </c>
      <c r="E116" s="53" t="s">
        <v>1639</v>
      </c>
      <c r="F116" s="53" t="s">
        <v>3193</v>
      </c>
      <c r="G116" s="53" t="s">
        <v>3198</v>
      </c>
      <c r="H116" s="53" t="s">
        <v>1862</v>
      </c>
      <c r="I116" s="53" t="s">
        <v>1823</v>
      </c>
      <c r="J116" s="53" t="s">
        <v>1636</v>
      </c>
      <c r="K116" s="53" t="s">
        <v>3316</v>
      </c>
      <c r="L116" s="53" t="s">
        <v>3715</v>
      </c>
      <c r="M116" s="53" t="s">
        <v>3316</v>
      </c>
      <c r="N116" s="53" t="s">
        <v>6616</v>
      </c>
      <c r="O116" s="54">
        <v>6613</v>
      </c>
      <c r="P116" s="53" t="s">
        <v>6617</v>
      </c>
      <c r="Q116" s="53">
        <v>1</v>
      </c>
      <c r="R116" s="55">
        <v>53.1038</v>
      </c>
      <c r="S116" s="55">
        <v>16.8813</v>
      </c>
      <c r="T116" s="55">
        <v>53.094799999999999</v>
      </c>
      <c r="U116" s="55">
        <v>16.8765</v>
      </c>
      <c r="V116" s="53" t="s">
        <v>87</v>
      </c>
      <c r="W116" s="85">
        <v>0</v>
      </c>
      <c r="X116" s="87">
        <v>0</v>
      </c>
      <c r="Y116" s="1" t="s">
        <v>7166</v>
      </c>
    </row>
    <row r="117" spans="1:25" ht="50.1" hidden="1" customHeight="1" x14ac:dyDescent="0.25">
      <c r="A117" s="53" t="s">
        <v>87</v>
      </c>
      <c r="B117" s="53" t="str">
        <f>IF(COUNTIF('Aglomeracje 2022 r.'!$C$13:$C$207,' Dane pomocnicze (ze spr. 21)'!C117)=1,"TAK",IF(COUNTIF('Aglomeracje 2022 r.'!$C$13:$C$207,' Dane pomocnicze (ze spr. 21)'!C117)&gt;1,"TAK, UWAGA, wystepuje w sprawozdaniu więcej niż jeden raz!!!","BRAK"))</f>
        <v>BRAK</v>
      </c>
      <c r="C117" s="53" t="s">
        <v>209</v>
      </c>
      <c r="D117" s="53" t="s">
        <v>3317</v>
      </c>
      <c r="E117" s="53" t="s">
        <v>1639</v>
      </c>
      <c r="F117" s="53" t="s">
        <v>3193</v>
      </c>
      <c r="G117" s="53" t="s">
        <v>3249</v>
      </c>
      <c r="H117" s="53" t="s">
        <v>2142</v>
      </c>
      <c r="I117" s="53" t="s">
        <v>1823</v>
      </c>
      <c r="J117" s="53" t="s">
        <v>1636</v>
      </c>
      <c r="K117" s="53" t="s">
        <v>3317</v>
      </c>
      <c r="L117" s="53" t="s">
        <v>3715</v>
      </c>
      <c r="M117" s="53" t="s">
        <v>3317</v>
      </c>
      <c r="N117" s="53" t="s">
        <v>6618</v>
      </c>
      <c r="O117" s="54">
        <v>3700</v>
      </c>
      <c r="P117" s="53" t="s">
        <v>6619</v>
      </c>
      <c r="Q117" s="53">
        <v>1</v>
      </c>
      <c r="R117" s="55">
        <v>52.847999999999999</v>
      </c>
      <c r="S117" s="55">
        <v>16.524000000000001</v>
      </c>
      <c r="T117" s="55">
        <v>52.500999999999998</v>
      </c>
      <c r="U117" s="55">
        <v>16.301500000000001</v>
      </c>
      <c r="V117" s="53" t="s">
        <v>87</v>
      </c>
      <c r="W117" s="85">
        <v>0</v>
      </c>
      <c r="X117" s="87">
        <v>0</v>
      </c>
      <c r="Y117" s="1" t="s">
        <v>7166</v>
      </c>
    </row>
    <row r="118" spans="1:25" ht="50.1" hidden="1" customHeight="1" x14ac:dyDescent="0.25">
      <c r="A118" s="53" t="s">
        <v>87</v>
      </c>
      <c r="B118" s="53" t="str">
        <f>IF(COUNTIF('Aglomeracje 2022 r.'!$C$13:$C$207,' Dane pomocnicze (ze spr. 21)'!C118)=1,"TAK",IF(COUNTIF('Aglomeracje 2022 r.'!$C$13:$C$207,' Dane pomocnicze (ze spr. 21)'!C118)&gt;1,"TAK, UWAGA, wystepuje w sprawozdaniu więcej niż jeden raz!!!","BRAK"))</f>
        <v>BRAK</v>
      </c>
      <c r="C118" s="53" t="s">
        <v>210</v>
      </c>
      <c r="D118" s="53" t="s">
        <v>3326</v>
      </c>
      <c r="E118" s="53" t="s">
        <v>1639</v>
      </c>
      <c r="F118" s="53" t="s">
        <v>3193</v>
      </c>
      <c r="G118" s="53" t="s">
        <v>3198</v>
      </c>
      <c r="H118" s="53" t="s">
        <v>1821</v>
      </c>
      <c r="I118" s="53" t="s">
        <v>1823</v>
      </c>
      <c r="J118" s="53" t="s">
        <v>1636</v>
      </c>
      <c r="K118" s="53" t="s">
        <v>6633</v>
      </c>
      <c r="L118" s="53" t="s">
        <v>3715</v>
      </c>
      <c r="M118" s="53" t="s">
        <v>6633</v>
      </c>
      <c r="N118" s="53" t="s">
        <v>6634</v>
      </c>
      <c r="O118" s="54">
        <v>3775</v>
      </c>
      <c r="P118" s="53" t="s">
        <v>6635</v>
      </c>
      <c r="Q118" s="53">
        <v>1</v>
      </c>
      <c r="R118" s="55">
        <v>53.06</v>
      </c>
      <c r="S118" s="55">
        <v>17.0718</v>
      </c>
      <c r="T118" s="55">
        <v>53.103099999999998</v>
      </c>
      <c r="U118" s="55">
        <v>17.145299999999999</v>
      </c>
      <c r="V118" s="53" t="s">
        <v>87</v>
      </c>
      <c r="W118" s="85">
        <v>2</v>
      </c>
      <c r="X118" s="87">
        <v>0</v>
      </c>
      <c r="Y118" s="1" t="s">
        <v>7224</v>
      </c>
    </row>
    <row r="119" spans="1:25" ht="50.1" hidden="1" customHeight="1" x14ac:dyDescent="0.25">
      <c r="A119" s="53" t="s">
        <v>87</v>
      </c>
      <c r="B119" s="53" t="str">
        <f>IF(COUNTIF('Aglomeracje 2022 r.'!$C$13:$C$207,' Dane pomocnicze (ze spr. 21)'!C119)=1,"TAK",IF(COUNTIF('Aglomeracje 2022 r.'!$C$13:$C$207,' Dane pomocnicze (ze spr. 21)'!C119)&gt;1,"TAK, UWAGA, wystepuje w sprawozdaniu więcej niż jeden raz!!!","BRAK"))</f>
        <v>BRAK</v>
      </c>
      <c r="C119" s="53" t="s">
        <v>211</v>
      </c>
      <c r="D119" s="53" t="s">
        <v>3329</v>
      </c>
      <c r="E119" s="53" t="s">
        <v>1639</v>
      </c>
      <c r="F119" s="53" t="s">
        <v>3193</v>
      </c>
      <c r="G119" s="53" t="s">
        <v>3249</v>
      </c>
      <c r="H119" s="53" t="s">
        <v>2142</v>
      </c>
      <c r="I119" s="53" t="s">
        <v>1868</v>
      </c>
      <c r="J119" s="53" t="s">
        <v>1636</v>
      </c>
      <c r="K119" s="53" t="s">
        <v>3329</v>
      </c>
      <c r="L119" s="53" t="s">
        <v>3715</v>
      </c>
      <c r="M119" s="53" t="s">
        <v>3329</v>
      </c>
      <c r="N119" s="53" t="s">
        <v>6640</v>
      </c>
      <c r="O119" s="54">
        <v>4205</v>
      </c>
      <c r="P119" s="53" t="s">
        <v>6641</v>
      </c>
      <c r="Q119" s="53">
        <v>1</v>
      </c>
      <c r="R119" s="55">
        <v>52.852499999999999</v>
      </c>
      <c r="S119" s="55">
        <v>16.024100000000001</v>
      </c>
      <c r="T119" s="55">
        <v>52.8673</v>
      </c>
      <c r="U119" s="55">
        <v>16.080100000000002</v>
      </c>
      <c r="V119" s="53" t="s">
        <v>87</v>
      </c>
      <c r="W119" s="85">
        <v>3.5</v>
      </c>
      <c r="X119" s="87">
        <v>0</v>
      </c>
      <c r="Y119" s="1" t="s">
        <v>7237</v>
      </c>
    </row>
    <row r="120" spans="1:25" ht="50.1" hidden="1" customHeight="1" x14ac:dyDescent="0.25">
      <c r="A120" s="53" t="s">
        <v>87</v>
      </c>
      <c r="B120" s="53" t="str">
        <f>IF(COUNTIF('Aglomeracje 2022 r.'!$C$13:$C$207,' Dane pomocnicze (ze spr. 21)'!C120)=1,"TAK",IF(COUNTIF('Aglomeracje 2022 r.'!$C$13:$C$207,' Dane pomocnicze (ze spr. 21)'!C120)&gt;1,"TAK, UWAGA, wystepuje w sprawozdaniu więcej niż jeden raz!!!","BRAK"))</f>
        <v>BRAK</v>
      </c>
      <c r="C120" s="53" t="s">
        <v>212</v>
      </c>
      <c r="D120" s="53" t="s">
        <v>3330</v>
      </c>
      <c r="E120" s="53" t="s">
        <v>1639</v>
      </c>
      <c r="F120" s="53" t="s">
        <v>3193</v>
      </c>
      <c r="G120" s="53" t="s">
        <v>3282</v>
      </c>
      <c r="H120" s="53" t="s">
        <v>1821</v>
      </c>
      <c r="I120" s="53" t="s">
        <v>1823</v>
      </c>
      <c r="J120" s="53" t="s">
        <v>1636</v>
      </c>
      <c r="K120" s="53" t="s">
        <v>3330</v>
      </c>
      <c r="L120" s="53" t="s">
        <v>3715</v>
      </c>
      <c r="M120" s="53" t="s">
        <v>3330</v>
      </c>
      <c r="N120" s="53" t="s">
        <v>6642</v>
      </c>
      <c r="O120" s="54">
        <v>3800</v>
      </c>
      <c r="P120" s="53" t="s">
        <v>212</v>
      </c>
      <c r="Q120" s="53">
        <v>1</v>
      </c>
      <c r="R120" s="55">
        <v>52.486199999999997</v>
      </c>
      <c r="S120" s="55">
        <v>18.164400000000001</v>
      </c>
      <c r="T120" s="55">
        <v>52.490600000000001</v>
      </c>
      <c r="U120" s="55">
        <v>18.174700000000001</v>
      </c>
      <c r="V120" s="53" t="s">
        <v>87</v>
      </c>
      <c r="W120" s="85">
        <v>0</v>
      </c>
      <c r="X120" s="87">
        <v>0</v>
      </c>
      <c r="Y120" s="1" t="s">
        <v>7166</v>
      </c>
    </row>
    <row r="121" spans="1:25" ht="50.1" hidden="1" customHeight="1" x14ac:dyDescent="0.25">
      <c r="A121" s="53" t="s">
        <v>87</v>
      </c>
      <c r="B121" s="53" t="str">
        <f>IF(COUNTIF('Aglomeracje 2022 r.'!$C$13:$C$207,' Dane pomocnicze (ze spr. 21)'!C121)=1,"TAK",IF(COUNTIF('Aglomeracje 2022 r.'!$C$13:$C$207,' Dane pomocnicze (ze spr. 21)'!C121)&gt;1,"TAK, UWAGA, wystepuje w sprawozdaniu więcej niż jeden raz!!!","BRAK"))</f>
        <v>BRAK</v>
      </c>
      <c r="C121" s="53" t="s">
        <v>213</v>
      </c>
      <c r="D121" s="53" t="s">
        <v>3333</v>
      </c>
      <c r="E121" s="53" t="s">
        <v>1639</v>
      </c>
      <c r="F121" s="53" t="s">
        <v>3193</v>
      </c>
      <c r="G121" s="53" t="s">
        <v>3231</v>
      </c>
      <c r="H121" s="53" t="s">
        <v>1821</v>
      </c>
      <c r="I121" s="53" t="s">
        <v>1823</v>
      </c>
      <c r="J121" s="53" t="s">
        <v>1636</v>
      </c>
      <c r="K121" s="53" t="s">
        <v>3333</v>
      </c>
      <c r="L121" s="53" t="s">
        <v>3669</v>
      </c>
      <c r="M121" s="53" t="s">
        <v>3333</v>
      </c>
      <c r="N121" s="53" t="s">
        <v>6645</v>
      </c>
      <c r="O121" s="54">
        <v>4977</v>
      </c>
      <c r="P121" s="53" t="s">
        <v>6646</v>
      </c>
      <c r="Q121" s="53">
        <v>1</v>
      </c>
      <c r="R121" s="55">
        <v>53.028500000000001</v>
      </c>
      <c r="S121" s="55">
        <v>17.121200000000002</v>
      </c>
      <c r="T121" s="55">
        <v>53.031999999999996</v>
      </c>
      <c r="U121" s="55">
        <v>17.116</v>
      </c>
      <c r="V121" s="53" t="s">
        <v>87</v>
      </c>
      <c r="W121" s="85">
        <v>0</v>
      </c>
      <c r="X121" s="87">
        <v>0</v>
      </c>
      <c r="Y121" s="1" t="s">
        <v>7166</v>
      </c>
    </row>
    <row r="122" spans="1:25" ht="50.1" hidden="1" customHeight="1" x14ac:dyDescent="0.25">
      <c r="A122" s="53" t="s">
        <v>87</v>
      </c>
      <c r="B122" s="53" t="str">
        <f>IF(COUNTIF('Aglomeracje 2022 r.'!$C$13:$C$207,' Dane pomocnicze (ze spr. 21)'!C122)=1,"TAK",IF(COUNTIF('Aglomeracje 2022 r.'!$C$13:$C$207,' Dane pomocnicze (ze spr. 21)'!C122)&gt;1,"TAK, UWAGA, wystepuje w sprawozdaniu więcej niż jeden raz!!!","BRAK"))</f>
        <v>BRAK</v>
      </c>
      <c r="C122" s="53" t="s">
        <v>214</v>
      </c>
      <c r="D122" s="53" t="s">
        <v>3336</v>
      </c>
      <c r="E122" s="53" t="s">
        <v>1639</v>
      </c>
      <c r="F122" s="53" t="s">
        <v>3193</v>
      </c>
      <c r="G122" s="53" t="s">
        <v>3257</v>
      </c>
      <c r="H122" s="53" t="s">
        <v>1821</v>
      </c>
      <c r="I122" s="53" t="s">
        <v>1823</v>
      </c>
      <c r="J122" s="53" t="s">
        <v>1636</v>
      </c>
      <c r="K122" s="53" t="s">
        <v>3336</v>
      </c>
      <c r="L122" s="53" t="s">
        <v>3715</v>
      </c>
      <c r="M122" s="53" t="s">
        <v>3336</v>
      </c>
      <c r="N122" s="53" t="s">
        <v>6651</v>
      </c>
      <c r="O122" s="54">
        <v>2044</v>
      </c>
      <c r="P122" s="53" t="s">
        <v>6652</v>
      </c>
      <c r="Q122" s="53">
        <v>1</v>
      </c>
      <c r="R122" s="55">
        <v>52.509</v>
      </c>
      <c r="S122" s="55">
        <v>18.014500000000002</v>
      </c>
      <c r="T122" s="55">
        <v>52.291200000000003</v>
      </c>
      <c r="U122" s="55">
        <v>18.331099999999999</v>
      </c>
      <c r="V122" s="53" t="s">
        <v>87</v>
      </c>
      <c r="W122" s="85">
        <v>0</v>
      </c>
      <c r="X122" s="87">
        <v>0</v>
      </c>
      <c r="Y122" s="1" t="s">
        <v>7166</v>
      </c>
    </row>
    <row r="123" spans="1:25" ht="50.1" hidden="1" customHeight="1" x14ac:dyDescent="0.25">
      <c r="A123" s="53" t="s">
        <v>87</v>
      </c>
      <c r="B123" s="53" t="str">
        <f>IF(COUNTIF('Aglomeracje 2022 r.'!$C$13:$C$207,' Dane pomocnicze (ze spr. 21)'!C123)=1,"TAK",IF(COUNTIF('Aglomeracje 2022 r.'!$C$13:$C$207,' Dane pomocnicze (ze spr. 21)'!C123)&gt;1,"TAK, UWAGA, wystepuje w sprawozdaniu więcej niż jeden raz!!!","BRAK"))</f>
        <v>BRAK</v>
      </c>
      <c r="C123" s="53" t="s">
        <v>215</v>
      </c>
      <c r="D123" s="53" t="s">
        <v>3337</v>
      </c>
      <c r="E123" s="53" t="s">
        <v>1639</v>
      </c>
      <c r="F123" s="53" t="s">
        <v>3193</v>
      </c>
      <c r="G123" s="53" t="s">
        <v>3237</v>
      </c>
      <c r="H123" s="53" t="s">
        <v>2142</v>
      </c>
      <c r="I123" s="53" t="s">
        <v>1823</v>
      </c>
      <c r="J123" s="53" t="s">
        <v>1636</v>
      </c>
      <c r="K123" s="53" t="s">
        <v>3337</v>
      </c>
      <c r="L123" s="53" t="s">
        <v>3669</v>
      </c>
      <c r="M123" s="53" t="s">
        <v>3337</v>
      </c>
      <c r="N123" s="53" t="s">
        <v>6653</v>
      </c>
      <c r="O123" s="54">
        <v>2590</v>
      </c>
      <c r="P123" s="53" t="s">
        <v>6654</v>
      </c>
      <c r="Q123" s="53">
        <v>1</v>
      </c>
      <c r="R123" s="55">
        <v>53.320799999999998</v>
      </c>
      <c r="S123" s="55">
        <v>16.5107</v>
      </c>
      <c r="T123" s="55">
        <v>53.540799999999997</v>
      </c>
      <c r="U123" s="55">
        <v>16.866900000000001</v>
      </c>
      <c r="V123" s="53" t="s">
        <v>87</v>
      </c>
      <c r="W123" s="85">
        <v>0</v>
      </c>
      <c r="X123" s="87">
        <v>0</v>
      </c>
      <c r="Y123" s="1" t="s">
        <v>7166</v>
      </c>
    </row>
    <row r="124" spans="1:25" ht="50.1" hidden="1" customHeight="1" x14ac:dyDescent="0.25">
      <c r="A124" s="53" t="s">
        <v>87</v>
      </c>
      <c r="B124" s="53" t="str">
        <f>IF(COUNTIF('Aglomeracje 2022 r.'!$C$13:$C$207,' Dane pomocnicze (ze spr. 21)'!C124)=1,"TAK",IF(COUNTIF('Aglomeracje 2022 r.'!$C$13:$C$207,' Dane pomocnicze (ze spr. 21)'!C124)&gt;1,"TAK, UWAGA, wystepuje w sprawozdaniu więcej niż jeden raz!!!","BRAK"))</f>
        <v>BRAK</v>
      </c>
      <c r="C124" s="53" t="s">
        <v>216</v>
      </c>
      <c r="D124" s="53" t="s">
        <v>3350</v>
      </c>
      <c r="E124" s="53" t="s">
        <v>1639</v>
      </c>
      <c r="F124" s="53" t="s">
        <v>3193</v>
      </c>
      <c r="G124" s="53" t="s">
        <v>3237</v>
      </c>
      <c r="H124" s="53" t="s">
        <v>2142</v>
      </c>
      <c r="I124" s="53" t="s">
        <v>1823</v>
      </c>
      <c r="J124" s="53" t="s">
        <v>1636</v>
      </c>
      <c r="K124" s="53" t="s">
        <v>3350</v>
      </c>
      <c r="L124" s="53" t="s">
        <v>3669</v>
      </c>
      <c r="M124" s="53" t="s">
        <v>3350</v>
      </c>
      <c r="N124" s="53" t="s">
        <v>6681</v>
      </c>
      <c r="O124" s="54">
        <v>6037</v>
      </c>
      <c r="P124" s="53" t="s">
        <v>6682</v>
      </c>
      <c r="Q124" s="53">
        <v>1</v>
      </c>
      <c r="R124" s="55">
        <v>53.297400000000003</v>
      </c>
      <c r="S124" s="55">
        <v>16.984999999999999</v>
      </c>
      <c r="T124" s="55">
        <v>53.2958</v>
      </c>
      <c r="U124" s="55">
        <v>16.981100000000001</v>
      </c>
      <c r="V124" s="53" t="s">
        <v>87</v>
      </c>
      <c r="W124" s="85">
        <v>0</v>
      </c>
      <c r="X124" s="87">
        <v>0.2</v>
      </c>
      <c r="Y124" s="1" t="s">
        <v>7244</v>
      </c>
    </row>
    <row r="125" spans="1:25" ht="50.1" hidden="1" customHeight="1" x14ac:dyDescent="0.25">
      <c r="A125" s="53" t="s">
        <v>87</v>
      </c>
      <c r="B125" s="53" t="str">
        <f>IF(COUNTIF('Aglomeracje 2022 r.'!$C$13:$C$207,' Dane pomocnicze (ze spr. 21)'!C125)=1,"TAK",IF(COUNTIF('Aglomeracje 2022 r.'!$C$13:$C$207,' Dane pomocnicze (ze spr. 21)'!C125)&gt;1,"TAK, UWAGA, wystepuje w sprawozdaniu więcej niż jeden raz!!!","BRAK"))</f>
        <v>BRAK</v>
      </c>
      <c r="C125" s="53" t="s">
        <v>217</v>
      </c>
      <c r="D125" s="53" t="s">
        <v>3368</v>
      </c>
      <c r="E125" s="53" t="s">
        <v>1639</v>
      </c>
      <c r="F125" s="53" t="s">
        <v>3193</v>
      </c>
      <c r="G125" s="53" t="s">
        <v>3198</v>
      </c>
      <c r="H125" s="53" t="s">
        <v>1821</v>
      </c>
      <c r="I125" s="53" t="s">
        <v>1823</v>
      </c>
      <c r="J125" s="53" t="s">
        <v>1636</v>
      </c>
      <c r="K125" s="53" t="s">
        <v>3368</v>
      </c>
      <c r="L125" s="53" t="s">
        <v>3715</v>
      </c>
      <c r="M125" s="53" t="s">
        <v>3368</v>
      </c>
      <c r="N125" s="53" t="s">
        <v>6714</v>
      </c>
      <c r="O125" s="54">
        <v>2550</v>
      </c>
      <c r="P125" s="53" t="s">
        <v>6715</v>
      </c>
      <c r="Q125" s="53">
        <v>1</v>
      </c>
      <c r="R125" s="55">
        <v>53.100499999999997</v>
      </c>
      <c r="S125" s="55">
        <v>17.0047</v>
      </c>
      <c r="T125" s="55">
        <v>53.1021</v>
      </c>
      <c r="U125" s="55">
        <v>17.0184</v>
      </c>
      <c r="V125" s="53" t="s">
        <v>87</v>
      </c>
      <c r="W125" s="85">
        <v>0.36</v>
      </c>
      <c r="X125" s="87">
        <v>0</v>
      </c>
      <c r="Y125" s="1" t="s">
        <v>7245</v>
      </c>
    </row>
    <row r="126" spans="1:25" ht="50.1" hidden="1" customHeight="1" x14ac:dyDescent="0.25">
      <c r="A126" s="53" t="s">
        <v>87</v>
      </c>
      <c r="B126" s="53" t="str">
        <f>IF(COUNTIF('Aglomeracje 2022 r.'!$C$13:$C$207,' Dane pomocnicze (ze spr. 21)'!C126)=1,"TAK",IF(COUNTIF('Aglomeracje 2022 r.'!$C$13:$C$207,' Dane pomocnicze (ze spr. 21)'!C126)&gt;1,"TAK, UWAGA, wystepuje w sprawozdaniu więcej niż jeden raz!!!","BRAK"))</f>
        <v>BRAK</v>
      </c>
      <c r="C126" s="53" t="s">
        <v>218</v>
      </c>
      <c r="D126" s="53" t="s">
        <v>3375</v>
      </c>
      <c r="E126" s="53" t="s">
        <v>1639</v>
      </c>
      <c r="F126" s="53" t="s">
        <v>3193</v>
      </c>
      <c r="G126" s="53" t="s">
        <v>3237</v>
      </c>
      <c r="H126" s="53" t="s">
        <v>2142</v>
      </c>
      <c r="I126" s="53" t="s">
        <v>1823</v>
      </c>
      <c r="J126" s="53" t="s">
        <v>1636</v>
      </c>
      <c r="K126" s="53" t="s">
        <v>3236</v>
      </c>
      <c r="L126" s="53" t="s">
        <v>3715</v>
      </c>
      <c r="M126" s="53" t="s">
        <v>3236</v>
      </c>
      <c r="N126" s="53" t="s">
        <v>6730</v>
      </c>
      <c r="O126" s="54">
        <v>2282</v>
      </c>
      <c r="P126" s="53" t="s">
        <v>6731</v>
      </c>
      <c r="Q126" s="53">
        <v>1</v>
      </c>
      <c r="R126" s="55">
        <v>53.370199999999997</v>
      </c>
      <c r="S126" s="55">
        <v>17.020099999999999</v>
      </c>
      <c r="T126" s="55">
        <v>53.447400000000002</v>
      </c>
      <c r="U126" s="55">
        <v>16.970400000000001</v>
      </c>
      <c r="V126" s="53" t="s">
        <v>87</v>
      </c>
      <c r="W126" s="85">
        <v>0</v>
      </c>
      <c r="X126" s="87">
        <v>0</v>
      </c>
      <c r="Y126" s="1" t="s">
        <v>7166</v>
      </c>
    </row>
    <row r="127" spans="1:25" ht="50.1" hidden="1" customHeight="1" x14ac:dyDescent="0.25">
      <c r="A127" s="53" t="s">
        <v>87</v>
      </c>
      <c r="B127" s="53" t="str">
        <f>IF(COUNTIF('Aglomeracje 2022 r.'!$C$13:$C$207,' Dane pomocnicze (ze spr. 21)'!C127)=1,"TAK",IF(COUNTIF('Aglomeracje 2022 r.'!$C$13:$C$207,' Dane pomocnicze (ze spr. 21)'!C127)&gt;1,"TAK, UWAGA, wystepuje w sprawozdaniu więcej niż jeden raz!!!","BRAK"))</f>
        <v>BRAK</v>
      </c>
      <c r="C127" s="53" t="s">
        <v>219</v>
      </c>
      <c r="D127" s="53" t="s">
        <v>3376</v>
      </c>
      <c r="E127" s="53" t="s">
        <v>1639</v>
      </c>
      <c r="F127" s="53" t="s">
        <v>3193</v>
      </c>
      <c r="G127" s="53" t="s">
        <v>3237</v>
      </c>
      <c r="H127" s="53" t="s">
        <v>2142</v>
      </c>
      <c r="I127" s="53" t="s">
        <v>1823</v>
      </c>
      <c r="J127" s="53" t="s">
        <v>1636</v>
      </c>
      <c r="K127" s="53" t="s">
        <v>3236</v>
      </c>
      <c r="L127" s="53" t="s">
        <v>3715</v>
      </c>
      <c r="M127" s="53" t="s">
        <v>3236</v>
      </c>
      <c r="N127" s="53" t="s">
        <v>6732</v>
      </c>
      <c r="O127" s="54">
        <v>2166</v>
      </c>
      <c r="P127" s="53" t="s">
        <v>6731</v>
      </c>
      <c r="Q127" s="53">
        <v>1</v>
      </c>
      <c r="R127" s="55">
        <v>53.370199999999997</v>
      </c>
      <c r="S127" s="55">
        <v>17.020099999999999</v>
      </c>
      <c r="T127" s="55">
        <v>53.2836</v>
      </c>
      <c r="U127" s="55">
        <v>17.146100000000001</v>
      </c>
      <c r="V127" s="53" t="s">
        <v>87</v>
      </c>
      <c r="W127" s="85">
        <v>0</v>
      </c>
      <c r="X127" s="87">
        <v>0</v>
      </c>
      <c r="Y127" s="1" t="s">
        <v>7166</v>
      </c>
    </row>
    <row r="128" spans="1:25" ht="50.1" hidden="1" customHeight="1" x14ac:dyDescent="0.25">
      <c r="A128" s="53" t="s">
        <v>87</v>
      </c>
      <c r="B128" s="53" t="str">
        <f>IF(COUNTIF('Aglomeracje 2022 r.'!$C$13:$C$207,' Dane pomocnicze (ze spr. 21)'!C128)=1,"TAK",IF(COUNTIF('Aglomeracje 2022 r.'!$C$13:$C$207,' Dane pomocnicze (ze spr. 21)'!C128)&gt;1,"TAK, UWAGA, wystepuje w sprawozdaniu więcej niż jeden raz!!!","BRAK"))</f>
        <v>BRAK</v>
      </c>
      <c r="C128" s="53" t="s">
        <v>220</v>
      </c>
      <c r="D128" s="53" t="s">
        <v>3377</v>
      </c>
      <c r="E128" s="53" t="s">
        <v>1639</v>
      </c>
      <c r="F128" s="53" t="s">
        <v>3193</v>
      </c>
      <c r="G128" s="53" t="s">
        <v>3237</v>
      </c>
      <c r="H128" s="53" t="s">
        <v>2142</v>
      </c>
      <c r="I128" s="53" t="s">
        <v>1823</v>
      </c>
      <c r="J128" s="53" t="s">
        <v>1636</v>
      </c>
      <c r="K128" s="53" t="s">
        <v>3377</v>
      </c>
      <c r="L128" s="53" t="s">
        <v>3715</v>
      </c>
      <c r="M128" s="53" t="s">
        <v>3377</v>
      </c>
      <c r="N128" s="53" t="s">
        <v>6733</v>
      </c>
      <c r="O128" s="54">
        <v>3061</v>
      </c>
      <c r="P128" s="53" t="s">
        <v>6734</v>
      </c>
      <c r="Q128" s="53">
        <v>1</v>
      </c>
      <c r="R128" s="55">
        <v>53.410200000000003</v>
      </c>
      <c r="S128" s="55">
        <v>17.158059999999999</v>
      </c>
      <c r="T128" s="55">
        <v>53.25</v>
      </c>
      <c r="U128" s="55">
        <v>17.07</v>
      </c>
      <c r="V128" s="53" t="s">
        <v>87</v>
      </c>
      <c r="W128" s="85">
        <v>0</v>
      </c>
      <c r="X128" s="87">
        <v>0</v>
      </c>
      <c r="Y128" s="1" t="s">
        <v>7166</v>
      </c>
    </row>
    <row r="129" spans="1:25" ht="50.1" hidden="1" customHeight="1" x14ac:dyDescent="0.25">
      <c r="A129" s="53" t="s">
        <v>87</v>
      </c>
      <c r="B129" s="53" t="str">
        <f>IF(COUNTIF('Aglomeracje 2022 r.'!$C$13:$C$207,' Dane pomocnicze (ze spr. 21)'!C129)=1,"TAK",IF(COUNTIF('Aglomeracje 2022 r.'!$C$13:$C$207,' Dane pomocnicze (ze spr. 21)'!C129)&gt;1,"TAK, UWAGA, wystepuje w sprawozdaniu więcej niż jeden raz!!!","BRAK"))</f>
        <v>BRAK</v>
      </c>
      <c r="C129" s="53" t="s">
        <v>221</v>
      </c>
      <c r="D129" s="53" t="s">
        <v>3383</v>
      </c>
      <c r="E129" s="53" t="s">
        <v>1639</v>
      </c>
      <c r="F129" s="53" t="s">
        <v>3193</v>
      </c>
      <c r="G129" s="53" t="s">
        <v>3282</v>
      </c>
      <c r="H129" s="53" t="s">
        <v>1821</v>
      </c>
      <c r="I129" s="53" t="s">
        <v>1823</v>
      </c>
      <c r="J129" s="53" t="s">
        <v>1636</v>
      </c>
      <c r="K129" s="53" t="s">
        <v>3383</v>
      </c>
      <c r="L129" s="53" t="s">
        <v>3715</v>
      </c>
      <c r="M129" s="53" t="s">
        <v>3383</v>
      </c>
      <c r="N129" s="53" t="s">
        <v>6743</v>
      </c>
      <c r="O129" s="54">
        <v>2010</v>
      </c>
      <c r="P129" s="53" t="s">
        <v>6744</v>
      </c>
      <c r="Q129" s="53">
        <v>1</v>
      </c>
      <c r="R129" s="55">
        <v>52.482399999999998</v>
      </c>
      <c r="S129" s="55">
        <v>18.331299999999999</v>
      </c>
      <c r="T129" s="55">
        <v>52.482500000000002</v>
      </c>
      <c r="U129" s="55">
        <v>18.331199999999999</v>
      </c>
      <c r="V129" s="53" t="s">
        <v>87</v>
      </c>
      <c r="W129" s="85">
        <v>7.5</v>
      </c>
      <c r="X129" s="87">
        <v>0</v>
      </c>
      <c r="Y129" s="1" t="s">
        <v>7246</v>
      </c>
    </row>
    <row r="130" spans="1:25" ht="50.1" hidden="1" customHeight="1" x14ac:dyDescent="0.25">
      <c r="A130" s="53" t="s">
        <v>87</v>
      </c>
      <c r="B130" s="53" t="str">
        <f>IF(COUNTIF('Aglomeracje 2022 r.'!$C$13:$C$207,' Dane pomocnicze (ze spr. 21)'!C130)=1,"TAK",IF(COUNTIF('Aglomeracje 2022 r.'!$C$13:$C$207,' Dane pomocnicze (ze spr. 21)'!C130)&gt;1,"TAK, UWAGA, wystepuje w sprawozdaniu więcej niż jeden raz!!!","BRAK"))</f>
        <v>BRAK</v>
      </c>
      <c r="C130" s="53" t="s">
        <v>222</v>
      </c>
      <c r="D130" s="53" t="s">
        <v>3392</v>
      </c>
      <c r="E130" s="53" t="s">
        <v>1639</v>
      </c>
      <c r="F130" s="53" t="s">
        <v>3193</v>
      </c>
      <c r="G130" s="53" t="s">
        <v>3249</v>
      </c>
      <c r="H130" s="53" t="s">
        <v>2142</v>
      </c>
      <c r="I130" s="53" t="s">
        <v>1823</v>
      </c>
      <c r="J130" s="53" t="s">
        <v>1636</v>
      </c>
      <c r="K130" s="53" t="s">
        <v>3255</v>
      </c>
      <c r="L130" s="53" t="s">
        <v>3821</v>
      </c>
      <c r="M130" s="53" t="s">
        <v>3255</v>
      </c>
      <c r="N130" s="53" t="s">
        <v>6762</v>
      </c>
      <c r="O130" s="54">
        <v>4750</v>
      </c>
      <c r="P130" s="53" t="s">
        <v>6763</v>
      </c>
      <c r="Q130" s="53">
        <v>1</v>
      </c>
      <c r="R130" s="55">
        <v>52.905799999999999</v>
      </c>
      <c r="S130" s="55">
        <v>16.563099999999999</v>
      </c>
      <c r="T130" s="55">
        <v>52.906100000000002</v>
      </c>
      <c r="U130" s="55">
        <v>16.604700000000001</v>
      </c>
      <c r="V130" s="53" t="s">
        <v>87</v>
      </c>
      <c r="W130" s="85">
        <v>2.9</v>
      </c>
      <c r="X130" s="87">
        <v>0</v>
      </c>
      <c r="Y130" s="1" t="s">
        <v>7247</v>
      </c>
    </row>
    <row r="131" spans="1:25" ht="50.1" hidden="1" customHeight="1" x14ac:dyDescent="0.25">
      <c r="A131" s="53" t="s">
        <v>87</v>
      </c>
      <c r="B131" s="53" t="str">
        <f>IF(COUNTIF('Aglomeracje 2022 r.'!$C$13:$C$207,' Dane pomocnicze (ze spr. 21)'!C131)=1,"TAK",IF(COUNTIF('Aglomeracje 2022 r.'!$C$13:$C$207,' Dane pomocnicze (ze spr. 21)'!C131)&gt;1,"TAK, UWAGA, wystepuje w sprawozdaniu więcej niż jeden raz!!!","BRAK"))</f>
        <v>BRAK</v>
      </c>
      <c r="C131" s="53" t="s">
        <v>223</v>
      </c>
      <c r="D131" s="53" t="s">
        <v>3500</v>
      </c>
      <c r="E131" s="53" t="s">
        <v>1639</v>
      </c>
      <c r="F131" s="53" t="s">
        <v>3489</v>
      </c>
      <c r="G131" s="53" t="s">
        <v>3501</v>
      </c>
      <c r="H131" s="53" t="s">
        <v>2142</v>
      </c>
      <c r="I131" s="53" t="s">
        <v>1823</v>
      </c>
      <c r="J131" s="53" t="s">
        <v>1636</v>
      </c>
      <c r="K131" s="53" t="s">
        <v>3500</v>
      </c>
      <c r="L131" s="53" t="s">
        <v>3617</v>
      </c>
      <c r="M131" s="53" t="s">
        <v>6949</v>
      </c>
      <c r="N131" s="53" t="s">
        <v>6950</v>
      </c>
      <c r="O131" s="54">
        <v>49850</v>
      </c>
      <c r="P131" s="53" t="s">
        <v>6951</v>
      </c>
      <c r="Q131" s="53">
        <v>1</v>
      </c>
      <c r="R131" s="55">
        <v>53.709899999999998</v>
      </c>
      <c r="S131" s="55">
        <v>16.693300000000001</v>
      </c>
      <c r="T131" s="55">
        <v>53.716299999999997</v>
      </c>
      <c r="U131" s="55">
        <v>16.7089</v>
      </c>
      <c r="V131" s="53" t="s">
        <v>87</v>
      </c>
      <c r="W131" s="85">
        <v>24.2</v>
      </c>
      <c r="X131" s="87">
        <v>0</v>
      </c>
      <c r="Y131" s="1" t="s">
        <v>7248</v>
      </c>
    </row>
    <row r="132" spans="1:25" ht="50.1" hidden="1" customHeight="1" x14ac:dyDescent="0.25">
      <c r="A132" s="53" t="s">
        <v>87</v>
      </c>
      <c r="B132" s="53" t="str">
        <f>IF(COUNTIF('Aglomeracje 2022 r.'!$C$13:$C$207,' Dane pomocnicze (ze spr. 21)'!C132)=1,"TAK",IF(COUNTIF('Aglomeracje 2022 r.'!$C$13:$C$207,' Dane pomocnicze (ze spr. 21)'!C132)&gt;1,"TAK, UWAGA, wystepuje w sprawozdaniu więcej niż jeden raz!!!","BRAK"))</f>
        <v>BRAK</v>
      </c>
      <c r="C132" s="53" t="s">
        <v>224</v>
      </c>
      <c r="D132" s="53" t="s">
        <v>3504</v>
      </c>
      <c r="E132" s="53" t="s">
        <v>1639</v>
      </c>
      <c r="F132" s="53" t="s">
        <v>3489</v>
      </c>
      <c r="G132" s="53" t="s">
        <v>3505</v>
      </c>
      <c r="H132" s="53" t="s">
        <v>2142</v>
      </c>
      <c r="I132" s="53" t="s">
        <v>1823</v>
      </c>
      <c r="J132" s="53" t="s">
        <v>1636</v>
      </c>
      <c r="K132" s="53" t="s">
        <v>3504</v>
      </c>
      <c r="L132" s="53" t="s">
        <v>3617</v>
      </c>
      <c r="M132" s="53" t="s">
        <v>6955</v>
      </c>
      <c r="N132" s="53" t="s">
        <v>6956</v>
      </c>
      <c r="O132" s="54">
        <v>46314</v>
      </c>
      <c r="P132" s="53" t="s">
        <v>6957</v>
      </c>
      <c r="Q132" s="53">
        <v>1</v>
      </c>
      <c r="R132" s="55">
        <v>53.2712</v>
      </c>
      <c r="S132" s="55">
        <v>16.466799999999999</v>
      </c>
      <c r="T132" s="55">
        <v>53.1721</v>
      </c>
      <c r="U132" s="55">
        <v>16.281500000000001</v>
      </c>
      <c r="V132" s="53" t="s">
        <v>87</v>
      </c>
      <c r="W132" s="85">
        <v>0</v>
      </c>
      <c r="X132" s="87">
        <v>0</v>
      </c>
      <c r="Y132" s="1" t="s">
        <v>7166</v>
      </c>
    </row>
    <row r="133" spans="1:25" ht="50.1" hidden="1" customHeight="1" x14ac:dyDescent="0.25">
      <c r="A133" s="53" t="s">
        <v>87</v>
      </c>
      <c r="B133" s="53" t="str">
        <f>IF(COUNTIF('Aglomeracje 2022 r.'!$C$13:$C$207,' Dane pomocnicze (ze spr. 21)'!C133)=1,"TAK",IF(COUNTIF('Aglomeracje 2022 r.'!$C$13:$C$207,' Dane pomocnicze (ze spr. 21)'!C133)&gt;1,"TAK, UWAGA, wystepuje w sprawozdaniu więcej niż jeden raz!!!","BRAK"))</f>
        <v>BRAK</v>
      </c>
      <c r="C133" s="53" t="s">
        <v>225</v>
      </c>
      <c r="D133" s="53" t="s">
        <v>3531</v>
      </c>
      <c r="E133" s="53" t="s">
        <v>1639</v>
      </c>
      <c r="F133" s="53" t="s">
        <v>3489</v>
      </c>
      <c r="G133" s="53" t="s">
        <v>3532</v>
      </c>
      <c r="H133" s="53" t="s">
        <v>2142</v>
      </c>
      <c r="I133" s="53" t="s">
        <v>1823</v>
      </c>
      <c r="J133" s="53" t="s">
        <v>1636</v>
      </c>
      <c r="K133" s="53" t="s">
        <v>3531</v>
      </c>
      <c r="L133" s="53" t="s">
        <v>3669</v>
      </c>
      <c r="M133" s="53" t="s">
        <v>3531</v>
      </c>
      <c r="N133" s="53" t="s">
        <v>7000</v>
      </c>
      <c r="O133" s="54">
        <v>10540.79</v>
      </c>
      <c r="P133" s="53" t="s">
        <v>7001</v>
      </c>
      <c r="Q133" s="53">
        <v>1</v>
      </c>
      <c r="R133" s="55">
        <v>53.560499999999998</v>
      </c>
      <c r="S133" s="55">
        <v>16.232500000000002</v>
      </c>
      <c r="T133" s="55">
        <v>53.557828479999998</v>
      </c>
      <c r="U133" s="55">
        <v>16.222083120000001</v>
      </c>
      <c r="V133" s="53" t="s">
        <v>87</v>
      </c>
      <c r="W133" s="85">
        <v>1.4</v>
      </c>
      <c r="X133" s="87">
        <v>1.9</v>
      </c>
      <c r="Y133" s="1" t="s">
        <v>7249</v>
      </c>
    </row>
    <row r="134" spans="1:25" ht="50.1" hidden="1" customHeight="1" x14ac:dyDescent="0.25">
      <c r="A134" s="53" t="s">
        <v>87</v>
      </c>
      <c r="B134" s="53" t="str">
        <f>IF(COUNTIF('Aglomeracje 2022 r.'!$C$13:$C$207,' Dane pomocnicze (ze spr. 21)'!C134)=1,"TAK",IF(COUNTIF('Aglomeracje 2022 r.'!$C$13:$C$207,' Dane pomocnicze (ze spr. 21)'!C134)&gt;1,"TAK, UWAGA, wystepuje w sprawozdaniu więcej niż jeden raz!!!","BRAK"))</f>
        <v>BRAK</v>
      </c>
      <c r="C134" s="53" t="s">
        <v>226</v>
      </c>
      <c r="D134" s="53" t="s">
        <v>3533</v>
      </c>
      <c r="E134" s="53" t="s">
        <v>1639</v>
      </c>
      <c r="F134" s="53" t="s">
        <v>3489</v>
      </c>
      <c r="G134" s="53" t="s">
        <v>3532</v>
      </c>
      <c r="H134" s="53" t="s">
        <v>2142</v>
      </c>
      <c r="I134" s="53" t="s">
        <v>1823</v>
      </c>
      <c r="J134" s="53" t="s">
        <v>1636</v>
      </c>
      <c r="K134" s="53" t="s">
        <v>3533</v>
      </c>
      <c r="L134" s="53" t="s">
        <v>3669</v>
      </c>
      <c r="M134" s="53" t="s">
        <v>3533</v>
      </c>
      <c r="N134" s="53" t="s">
        <v>7002</v>
      </c>
      <c r="O134" s="54">
        <v>16187</v>
      </c>
      <c r="P134" s="53" t="s">
        <v>7003</v>
      </c>
      <c r="Q134" s="53">
        <v>1</v>
      </c>
      <c r="R134" s="55">
        <v>53.534599999999998</v>
      </c>
      <c r="S134" s="55">
        <v>16.009</v>
      </c>
      <c r="T134" s="55">
        <v>53.4343</v>
      </c>
      <c r="U134" s="55">
        <v>15.9947</v>
      </c>
      <c r="V134" s="53" t="s">
        <v>87</v>
      </c>
      <c r="W134" s="85">
        <v>0</v>
      </c>
      <c r="X134" s="87">
        <v>0</v>
      </c>
      <c r="Y134" s="1" t="s">
        <v>7166</v>
      </c>
    </row>
    <row r="135" spans="1:25" ht="50.1" hidden="1" customHeight="1" x14ac:dyDescent="0.25">
      <c r="A135" s="53" t="s">
        <v>87</v>
      </c>
      <c r="B135" s="53" t="str">
        <f>IF(COUNTIF('Aglomeracje 2022 r.'!$C$13:$C$207,' Dane pomocnicze (ze spr. 21)'!C135)=1,"TAK",IF(COUNTIF('Aglomeracje 2022 r.'!$C$13:$C$207,' Dane pomocnicze (ze spr. 21)'!C135)&gt;1,"TAK, UWAGA, wystepuje w sprawozdaniu więcej niż jeden raz!!!","BRAK"))</f>
        <v>BRAK</v>
      </c>
      <c r="C135" s="53" t="s">
        <v>227</v>
      </c>
      <c r="D135" s="53" t="s">
        <v>3534</v>
      </c>
      <c r="E135" s="53" t="s">
        <v>1639</v>
      </c>
      <c r="F135" s="53" t="s">
        <v>3489</v>
      </c>
      <c r="G135" s="53" t="s">
        <v>3532</v>
      </c>
      <c r="H135" s="53" t="s">
        <v>2142</v>
      </c>
      <c r="I135" s="53" t="s">
        <v>1823</v>
      </c>
      <c r="J135" s="53" t="s">
        <v>1636</v>
      </c>
      <c r="K135" s="53" t="s">
        <v>3534</v>
      </c>
      <c r="L135" s="53" t="s">
        <v>3641</v>
      </c>
      <c r="M135" s="53" t="s">
        <v>3534</v>
      </c>
      <c r="N135" s="53" t="s">
        <v>7004</v>
      </c>
      <c r="O135" s="54">
        <v>15050</v>
      </c>
      <c r="P135" s="53" t="s">
        <v>7005</v>
      </c>
      <c r="Q135" s="53">
        <v>1</v>
      </c>
      <c r="R135" s="55">
        <v>53.530110479999998</v>
      </c>
      <c r="S135" s="55">
        <v>15.80638678</v>
      </c>
      <c r="T135" s="55">
        <v>53.519199999999998</v>
      </c>
      <c r="U135" s="55">
        <v>15.789899999999999</v>
      </c>
      <c r="V135" s="53" t="s">
        <v>87</v>
      </c>
      <c r="W135" s="85">
        <v>8</v>
      </c>
      <c r="X135" s="87">
        <v>0</v>
      </c>
      <c r="Y135" s="1" t="s">
        <v>7202</v>
      </c>
    </row>
    <row r="136" spans="1:25" ht="50.1" hidden="1" customHeight="1" x14ac:dyDescent="0.25">
      <c r="A136" s="53" t="s">
        <v>87</v>
      </c>
      <c r="B136" s="53" t="str">
        <f>IF(COUNTIF('Aglomeracje 2022 r.'!$C$13:$C$207,' Dane pomocnicze (ze spr. 21)'!C136)=1,"TAK",IF(COUNTIF('Aglomeracje 2022 r.'!$C$13:$C$207,' Dane pomocnicze (ze spr. 21)'!C136)&gt;1,"TAK, UWAGA, wystepuje w sprawozdaniu więcej niż jeden raz!!!","BRAK"))</f>
        <v>BRAK</v>
      </c>
      <c r="C136" s="53" t="s">
        <v>228</v>
      </c>
      <c r="D136" s="53" t="s">
        <v>3544</v>
      </c>
      <c r="E136" s="53" t="s">
        <v>1639</v>
      </c>
      <c r="F136" s="53" t="s">
        <v>3489</v>
      </c>
      <c r="G136" s="53" t="s">
        <v>3501</v>
      </c>
      <c r="H136" s="53" t="s">
        <v>2142</v>
      </c>
      <c r="I136" s="53" t="s">
        <v>1823</v>
      </c>
      <c r="J136" s="53" t="s">
        <v>1636</v>
      </c>
      <c r="K136" s="53" t="s">
        <v>3544</v>
      </c>
      <c r="L136" s="53" t="s">
        <v>3641</v>
      </c>
      <c r="M136" s="53" t="s">
        <v>3544</v>
      </c>
      <c r="N136" s="53" t="s">
        <v>7028</v>
      </c>
      <c r="O136" s="54">
        <v>7890</v>
      </c>
      <c r="P136" s="53" t="s">
        <v>7029</v>
      </c>
      <c r="Q136" s="53">
        <v>1</v>
      </c>
      <c r="R136" s="55">
        <v>53.585999999999999</v>
      </c>
      <c r="S136" s="55">
        <v>16.537700000000001</v>
      </c>
      <c r="T136" s="55">
        <v>53.582099999999997</v>
      </c>
      <c r="U136" s="55">
        <v>16.555399999999999</v>
      </c>
      <c r="V136" s="53" t="s">
        <v>87</v>
      </c>
      <c r="W136" s="85">
        <v>1.1000000000000001</v>
      </c>
      <c r="X136" s="87">
        <v>0</v>
      </c>
      <c r="Y136" s="1" t="s">
        <v>7250</v>
      </c>
    </row>
    <row r="137" spans="1:25" ht="50.1" hidden="1" customHeight="1" x14ac:dyDescent="0.25">
      <c r="A137" s="53" t="s">
        <v>87</v>
      </c>
      <c r="B137" s="53" t="str">
        <f>IF(COUNTIF('Aglomeracje 2022 r.'!$C$13:$C$207,' Dane pomocnicze (ze spr. 21)'!C137)=1,"TAK",IF(COUNTIF('Aglomeracje 2022 r.'!$C$13:$C$207,' Dane pomocnicze (ze spr. 21)'!C137)&gt;1,"TAK, UWAGA, wystepuje w sprawozdaniu więcej niż jeden raz!!!","BRAK"))</f>
        <v>BRAK</v>
      </c>
      <c r="C137" s="53" t="s">
        <v>229</v>
      </c>
      <c r="D137" s="53" t="s">
        <v>3548</v>
      </c>
      <c r="E137" s="53" t="s">
        <v>1639</v>
      </c>
      <c r="F137" s="53" t="s">
        <v>3489</v>
      </c>
      <c r="G137" s="53" t="s">
        <v>3532</v>
      </c>
      <c r="H137" s="53" t="s">
        <v>2142</v>
      </c>
      <c r="I137" s="53" t="s">
        <v>1823</v>
      </c>
      <c r="J137" s="53" t="s">
        <v>1636</v>
      </c>
      <c r="K137" s="53" t="s">
        <v>7036</v>
      </c>
      <c r="L137" s="53" t="s">
        <v>3669</v>
      </c>
      <c r="M137" s="53" t="s">
        <v>7036</v>
      </c>
      <c r="N137" s="53" t="s">
        <v>7037</v>
      </c>
      <c r="O137" s="54">
        <v>7525</v>
      </c>
      <c r="P137" s="53" t="s">
        <v>7038</v>
      </c>
      <c r="Q137" s="53">
        <v>1</v>
      </c>
      <c r="R137" s="55">
        <v>53.296199999999999</v>
      </c>
      <c r="S137" s="55">
        <v>15.903700000000001</v>
      </c>
      <c r="T137" s="55">
        <v>53.285600000000002</v>
      </c>
      <c r="U137" s="55">
        <v>15.8827</v>
      </c>
      <c r="V137" s="53" t="s">
        <v>87</v>
      </c>
      <c r="W137" s="85">
        <v>2.5</v>
      </c>
      <c r="X137" s="87">
        <v>0</v>
      </c>
      <c r="Y137" s="1" t="s">
        <v>7251</v>
      </c>
    </row>
    <row r="138" spans="1:25" ht="50.1" hidden="1" customHeight="1" x14ac:dyDescent="0.25">
      <c r="A138" s="53" t="s">
        <v>87</v>
      </c>
      <c r="B138" s="53" t="str">
        <f>IF(COUNTIF('Aglomeracje 2022 r.'!$C$13:$C$207,' Dane pomocnicze (ze spr. 21)'!C138)=1,"TAK",IF(COUNTIF('Aglomeracje 2022 r.'!$C$13:$C$207,' Dane pomocnicze (ze spr. 21)'!C138)&gt;1,"TAK, UWAGA, wystepuje w sprawozdaniu więcej niż jeden raz!!!","BRAK"))</f>
        <v>BRAK</v>
      </c>
      <c r="C138" s="53" t="s">
        <v>230</v>
      </c>
      <c r="D138" s="53" t="s">
        <v>3552</v>
      </c>
      <c r="E138" s="53" t="s">
        <v>1639</v>
      </c>
      <c r="F138" s="53" t="s">
        <v>3489</v>
      </c>
      <c r="G138" s="53" t="s">
        <v>3505</v>
      </c>
      <c r="H138" s="53" t="s">
        <v>2142</v>
      </c>
      <c r="I138" s="53" t="s">
        <v>1823</v>
      </c>
      <c r="J138" s="53" t="s">
        <v>1636</v>
      </c>
      <c r="K138" s="53" t="s">
        <v>3552</v>
      </c>
      <c r="L138" s="53" t="s">
        <v>3669</v>
      </c>
      <c r="M138" s="53" t="s">
        <v>3552</v>
      </c>
      <c r="N138" s="53" t="s">
        <v>7045</v>
      </c>
      <c r="O138" s="54">
        <v>4064</v>
      </c>
      <c r="P138" s="53" t="s">
        <v>7046</v>
      </c>
      <c r="Q138" s="53">
        <v>1</v>
      </c>
      <c r="R138" s="55">
        <v>53.341500000000003</v>
      </c>
      <c r="S138" s="55">
        <v>16.084099999999999</v>
      </c>
      <c r="T138" s="55">
        <v>53.202500000000001</v>
      </c>
      <c r="U138" s="55">
        <v>16.439900000000002</v>
      </c>
      <c r="V138" s="53" t="s">
        <v>87</v>
      </c>
      <c r="W138" s="85">
        <v>0</v>
      </c>
      <c r="X138" s="87">
        <v>0</v>
      </c>
      <c r="Y138" s="1" t="s">
        <v>7166</v>
      </c>
    </row>
    <row r="139" spans="1:25" ht="50.1" hidden="1" customHeight="1" x14ac:dyDescent="0.25">
      <c r="A139" s="53" t="s">
        <v>87</v>
      </c>
      <c r="B139" s="53" t="str">
        <f>IF(COUNTIF('Aglomeracje 2022 r.'!$C$13:$C$207,' Dane pomocnicze (ze spr. 21)'!C139)=1,"TAK",IF(COUNTIF('Aglomeracje 2022 r.'!$C$13:$C$207,' Dane pomocnicze (ze spr. 21)'!C139)&gt;1,"TAK, UWAGA, wystepuje w sprawozdaniu więcej niż jeden raz!!!","BRAK"))</f>
        <v>BRAK</v>
      </c>
      <c r="C139" s="53" t="s">
        <v>231</v>
      </c>
      <c r="D139" s="53" t="s">
        <v>3556</v>
      </c>
      <c r="E139" s="53" t="s">
        <v>1639</v>
      </c>
      <c r="F139" s="53" t="s">
        <v>3489</v>
      </c>
      <c r="G139" s="53" t="s">
        <v>3505</v>
      </c>
      <c r="H139" s="53" t="s">
        <v>2142</v>
      </c>
      <c r="I139" s="53" t="s">
        <v>1823</v>
      </c>
      <c r="J139" s="53" t="s">
        <v>1636</v>
      </c>
      <c r="K139" s="53" t="s">
        <v>3556</v>
      </c>
      <c r="L139" s="53" t="s">
        <v>3669</v>
      </c>
      <c r="M139" s="53" t="s">
        <v>3556</v>
      </c>
      <c r="N139" s="53" t="s">
        <v>7053</v>
      </c>
      <c r="O139" s="54">
        <v>2966</v>
      </c>
      <c r="P139" s="53" t="s">
        <v>7054</v>
      </c>
      <c r="Q139" s="53">
        <v>1</v>
      </c>
      <c r="R139" s="55">
        <v>53.52</v>
      </c>
      <c r="S139" s="55">
        <v>16.710999999999999</v>
      </c>
      <c r="T139" s="55">
        <v>53.529000000000003</v>
      </c>
      <c r="U139" s="55">
        <v>16.626999999999999</v>
      </c>
      <c r="V139" s="53" t="s">
        <v>87</v>
      </c>
      <c r="W139" s="85">
        <v>0</v>
      </c>
      <c r="X139" s="87">
        <v>0</v>
      </c>
      <c r="Y139" s="1" t="s">
        <v>7166</v>
      </c>
    </row>
    <row r="140" spans="1:25" ht="50.1" hidden="1" customHeight="1" x14ac:dyDescent="0.25">
      <c r="A140" s="53" t="s">
        <v>87</v>
      </c>
      <c r="B140" s="53" t="str">
        <f>IF(COUNTIF('Aglomeracje 2022 r.'!$C$13:$C$207,' Dane pomocnicze (ze spr. 21)'!C140)=1,"TAK",IF(COUNTIF('Aglomeracje 2022 r.'!$C$13:$C$207,' Dane pomocnicze (ze spr. 21)'!C140)&gt;1,"TAK, UWAGA, wystepuje w sprawozdaniu więcej niż jeden raz!!!","BRAK"))</f>
        <v>BRAK</v>
      </c>
      <c r="C140" s="53" t="s">
        <v>232</v>
      </c>
      <c r="D140" s="53" t="s">
        <v>3557</v>
      </c>
      <c r="E140" s="53" t="s">
        <v>1650</v>
      </c>
      <c r="F140" s="53" t="s">
        <v>3489</v>
      </c>
      <c r="G140" s="53" t="s">
        <v>3505</v>
      </c>
      <c r="H140" s="53" t="s">
        <v>2142</v>
      </c>
      <c r="I140" s="53" t="s">
        <v>1823</v>
      </c>
      <c r="J140" s="53" t="s">
        <v>1636</v>
      </c>
      <c r="K140" s="53" t="s">
        <v>3557</v>
      </c>
      <c r="L140" s="53" t="s">
        <v>3641</v>
      </c>
      <c r="M140" s="53" t="s">
        <v>3557</v>
      </c>
      <c r="N140" s="53" t="s">
        <v>7055</v>
      </c>
      <c r="O140" s="54">
        <v>3381</v>
      </c>
      <c r="P140" s="53" t="s">
        <v>7056</v>
      </c>
      <c r="Q140" s="53">
        <v>2</v>
      </c>
      <c r="R140" s="55">
        <v>53.114108000000002</v>
      </c>
      <c r="S140" s="55">
        <v>16.927399999999999</v>
      </c>
      <c r="T140" s="55">
        <v>0</v>
      </c>
      <c r="U140" s="55">
        <v>0</v>
      </c>
      <c r="V140" s="53" t="s">
        <v>87</v>
      </c>
      <c r="W140" s="85">
        <v>0</v>
      </c>
      <c r="X140" s="87">
        <v>0</v>
      </c>
      <c r="Y140" s="1" t="s">
        <v>7166</v>
      </c>
    </row>
    <row r="141" spans="1:25" ht="50.1" hidden="1" customHeight="1" x14ac:dyDescent="0.25">
      <c r="A141" s="53" t="s">
        <v>87</v>
      </c>
      <c r="B141" s="53" t="str">
        <f>IF(COUNTIF('Aglomeracje 2022 r.'!$C$13:$C$207,' Dane pomocnicze (ze spr. 21)'!C141)=1,"TAK",IF(COUNTIF('Aglomeracje 2022 r.'!$C$13:$C$207,' Dane pomocnicze (ze spr. 21)'!C141)&gt;1,"TAK, UWAGA, wystepuje w sprawozdaniu więcej niż jeden raz!!!","BRAK"))</f>
        <v>BRAK</v>
      </c>
      <c r="C141" s="53" t="s">
        <v>233</v>
      </c>
      <c r="D141" s="53" t="s">
        <v>3566</v>
      </c>
      <c r="E141" s="53" t="s">
        <v>1639</v>
      </c>
      <c r="F141" s="53" t="s">
        <v>3489</v>
      </c>
      <c r="G141" s="53" t="s">
        <v>3501</v>
      </c>
      <c r="H141" s="53" t="s">
        <v>2142</v>
      </c>
      <c r="I141" s="53" t="s">
        <v>1823</v>
      </c>
      <c r="J141" s="53" t="s">
        <v>1636</v>
      </c>
      <c r="K141" s="53" t="s">
        <v>3566</v>
      </c>
      <c r="L141" s="53" t="s">
        <v>3669</v>
      </c>
      <c r="M141" s="53" t="s">
        <v>3566</v>
      </c>
      <c r="N141" s="53" t="s">
        <v>7067</v>
      </c>
      <c r="O141" s="54">
        <v>3888</v>
      </c>
      <c r="P141" s="53" t="s">
        <v>7068</v>
      </c>
      <c r="Q141" s="53">
        <v>1</v>
      </c>
      <c r="R141" s="55">
        <v>53.8994</v>
      </c>
      <c r="S141" s="55">
        <v>16.834099999999999</v>
      </c>
      <c r="T141" s="55">
        <v>53.893900000000002</v>
      </c>
      <c r="U141" s="55">
        <v>16.833500000000001</v>
      </c>
      <c r="V141" s="53" t="s">
        <v>87</v>
      </c>
      <c r="W141" s="85">
        <v>1</v>
      </c>
      <c r="X141" s="87">
        <v>0</v>
      </c>
      <c r="Y141" s="1" t="s">
        <v>7252</v>
      </c>
    </row>
    <row r="142" spans="1:25" ht="50.1" hidden="1" customHeight="1" x14ac:dyDescent="0.25">
      <c r="A142" s="53" t="s">
        <v>87</v>
      </c>
      <c r="B142" s="53" t="str">
        <f>IF(COUNTIF('Aglomeracje 2022 r.'!$C$13:$C$207,' Dane pomocnicze (ze spr. 21)'!C142)=1,"TAK",IF(COUNTIF('Aglomeracje 2022 r.'!$C$13:$C$207,' Dane pomocnicze (ze spr. 21)'!C142)&gt;1,"TAK, UWAGA, wystepuje w sprawozdaniu więcej niż jeden raz!!!","BRAK"))</f>
        <v>BRAK</v>
      </c>
      <c r="C142" s="53" t="s">
        <v>234</v>
      </c>
      <c r="D142" s="53" t="s">
        <v>3576</v>
      </c>
      <c r="E142" s="53" t="s">
        <v>1639</v>
      </c>
      <c r="F142" s="53" t="s">
        <v>3489</v>
      </c>
      <c r="G142" s="53" t="s">
        <v>3529</v>
      </c>
      <c r="H142" s="53" t="s">
        <v>2142</v>
      </c>
      <c r="I142" s="53" t="s">
        <v>1823</v>
      </c>
      <c r="J142" s="53" t="s">
        <v>1636</v>
      </c>
      <c r="K142" s="53" t="s">
        <v>7089</v>
      </c>
      <c r="L142" s="53" t="s">
        <v>3669</v>
      </c>
      <c r="M142" s="53" t="s">
        <v>7089</v>
      </c>
      <c r="N142" s="53" t="s">
        <v>7090</v>
      </c>
      <c r="O142" s="54">
        <v>3053</v>
      </c>
      <c r="P142" s="53" t="s">
        <v>7091</v>
      </c>
      <c r="Q142" s="53">
        <v>1</v>
      </c>
      <c r="R142" s="55">
        <v>53.22</v>
      </c>
      <c r="S142" s="55">
        <v>15.760400000000001</v>
      </c>
      <c r="T142" s="55">
        <v>53.209200000000003</v>
      </c>
      <c r="U142" s="55">
        <v>15.751899999999999</v>
      </c>
      <c r="V142" s="53" t="s">
        <v>87</v>
      </c>
      <c r="W142" s="85">
        <v>0.3</v>
      </c>
      <c r="X142" s="87">
        <v>1</v>
      </c>
      <c r="Y142" s="1" t="s">
        <v>7253</v>
      </c>
    </row>
    <row r="143" spans="1:25" ht="50.1" hidden="1" customHeight="1" x14ac:dyDescent="0.25">
      <c r="A143" s="53" t="s">
        <v>87</v>
      </c>
      <c r="B143" s="53" t="str">
        <f>IF(COUNTIF('Aglomeracje 2022 r.'!$C$13:$C$207,' Dane pomocnicze (ze spr. 21)'!C143)=1,"TAK",IF(COUNTIF('Aglomeracje 2022 r.'!$C$13:$C$207,' Dane pomocnicze (ze spr. 21)'!C143)&gt;1,"TAK, UWAGA, wystepuje w sprawozdaniu więcej niż jeden raz!!!","BRAK"))</f>
        <v>BRAK</v>
      </c>
      <c r="C143" s="53" t="s">
        <v>235</v>
      </c>
      <c r="D143" s="53" t="s">
        <v>3579</v>
      </c>
      <c r="E143" s="53" t="s">
        <v>1639</v>
      </c>
      <c r="F143" s="53" t="s">
        <v>3489</v>
      </c>
      <c r="G143" s="53" t="s">
        <v>3532</v>
      </c>
      <c r="H143" s="53" t="s">
        <v>3275</v>
      </c>
      <c r="I143" s="53" t="s">
        <v>1823</v>
      </c>
      <c r="J143" s="53" t="s">
        <v>1636</v>
      </c>
      <c r="K143" s="53" t="s">
        <v>3579</v>
      </c>
      <c r="L143" s="53" t="s">
        <v>3715</v>
      </c>
      <c r="M143" s="53" t="s">
        <v>3579</v>
      </c>
      <c r="N143" s="53" t="s">
        <v>7096</v>
      </c>
      <c r="O143" s="54">
        <v>4623</v>
      </c>
      <c r="P143" s="53" t="s">
        <v>7097</v>
      </c>
      <c r="Q143" s="53">
        <v>1</v>
      </c>
      <c r="R143" s="55">
        <v>53.455599999999997</v>
      </c>
      <c r="S143" s="55">
        <v>16.098199999999999</v>
      </c>
      <c r="T143" s="55">
        <v>53.4557</v>
      </c>
      <c r="U143" s="55">
        <v>16.087900000000001</v>
      </c>
      <c r="V143" s="53" t="s">
        <v>87</v>
      </c>
      <c r="W143" s="85">
        <v>6.6</v>
      </c>
      <c r="X143" s="87">
        <v>0</v>
      </c>
      <c r="Y143" s="1" t="s">
        <v>7254</v>
      </c>
    </row>
    <row r="144" spans="1:25" ht="50.1" hidden="1" customHeight="1" x14ac:dyDescent="0.25">
      <c r="A144" s="53" t="s">
        <v>88</v>
      </c>
      <c r="B144" s="53" t="str">
        <f>IF(COUNTIF('Aglomeracje 2022 r.'!$C$13:$C$207,' Dane pomocnicze (ze spr. 21)'!C144)=1,"TAK",IF(COUNTIF('Aglomeracje 2022 r.'!$C$13:$C$207,' Dane pomocnicze (ze spr. 21)'!C144)&gt;1,"TAK, UWAGA, wystepuje w sprawozdaniu więcej niż jeden raz!!!","BRAK"))</f>
        <v>BRAK</v>
      </c>
      <c r="C144" s="53" t="s">
        <v>236</v>
      </c>
      <c r="D144" s="53" t="s">
        <v>1805</v>
      </c>
      <c r="E144" s="53" t="s">
        <v>1639</v>
      </c>
      <c r="F144" s="53" t="s">
        <v>1806</v>
      </c>
      <c r="G144" s="53" t="s">
        <v>1807</v>
      </c>
      <c r="H144" s="53" t="s">
        <v>1805</v>
      </c>
      <c r="I144" s="53" t="s">
        <v>1808</v>
      </c>
      <c r="J144" s="53" t="s">
        <v>1809</v>
      </c>
      <c r="K144" s="53" t="s">
        <v>1805</v>
      </c>
      <c r="L144" s="53" t="s">
        <v>3617</v>
      </c>
      <c r="M144" s="53" t="s">
        <v>3904</v>
      </c>
      <c r="N144" s="53" t="s">
        <v>3905</v>
      </c>
      <c r="O144" s="54">
        <v>273122</v>
      </c>
      <c r="P144" s="53" t="s">
        <v>3906</v>
      </c>
      <c r="Q144" s="53">
        <v>1</v>
      </c>
      <c r="R144" s="55">
        <v>53.012700000000002</v>
      </c>
      <c r="S144" s="55">
        <v>18.604099999999999</v>
      </c>
      <c r="T144" s="55">
        <v>53.011099999999999</v>
      </c>
      <c r="U144" s="55">
        <v>18.536899999999999</v>
      </c>
      <c r="V144" s="53" t="s">
        <v>88</v>
      </c>
      <c r="W144" s="85">
        <v>2.34</v>
      </c>
      <c r="X144" s="87">
        <v>26.010999999999999</v>
      </c>
      <c r="Y144" s="1" t="s">
        <v>7255</v>
      </c>
    </row>
    <row r="145" spans="1:25" ht="50.1" hidden="1" customHeight="1" x14ac:dyDescent="0.25">
      <c r="A145" s="53" t="s">
        <v>88</v>
      </c>
      <c r="B145" s="53" t="str">
        <f>IF(COUNTIF('Aglomeracje 2022 r.'!$C$13:$C$207,' Dane pomocnicze (ze spr. 21)'!C145)=1,"TAK",IF(COUNTIF('Aglomeracje 2022 r.'!$C$13:$C$207,' Dane pomocnicze (ze spr. 21)'!C145)&gt;1,"TAK, UWAGA, wystepuje w sprawozdaniu więcej niż jeden raz!!!","BRAK"))</f>
        <v>BRAK</v>
      </c>
      <c r="C145" s="53" t="s">
        <v>237</v>
      </c>
      <c r="D145" s="53" t="s">
        <v>87</v>
      </c>
      <c r="E145" s="53" t="s">
        <v>1650</v>
      </c>
      <c r="F145" s="53" t="s">
        <v>1806</v>
      </c>
      <c r="G145" s="53" t="s">
        <v>1810</v>
      </c>
      <c r="H145" s="53" t="s">
        <v>1811</v>
      </c>
      <c r="I145" s="53" t="s">
        <v>1808</v>
      </c>
      <c r="J145" s="53" t="s">
        <v>1809</v>
      </c>
      <c r="K145" s="53" t="s">
        <v>87</v>
      </c>
      <c r="L145" s="53" t="s">
        <v>3617</v>
      </c>
      <c r="M145" s="53" t="s">
        <v>87</v>
      </c>
      <c r="N145" s="53" t="s">
        <v>3907</v>
      </c>
      <c r="O145" s="54">
        <v>536753</v>
      </c>
      <c r="P145" s="53" t="s">
        <v>3908</v>
      </c>
      <c r="Q145" s="53">
        <v>2</v>
      </c>
      <c r="R145" s="55">
        <v>53.122199999999999</v>
      </c>
      <c r="S145" s="55">
        <v>17.998899999999999</v>
      </c>
      <c r="T145" s="55">
        <v>0</v>
      </c>
      <c r="U145" s="55">
        <v>0</v>
      </c>
      <c r="V145" s="53" t="s">
        <v>88</v>
      </c>
      <c r="W145" s="85">
        <v>14.686999999999999</v>
      </c>
      <c r="X145" s="87">
        <v>12.590999999999999</v>
      </c>
      <c r="Y145" s="1" t="s">
        <v>7256</v>
      </c>
    </row>
    <row r="146" spans="1:25" ht="50.1" hidden="1" customHeight="1" x14ac:dyDescent="0.25">
      <c r="A146" s="53" t="s">
        <v>88</v>
      </c>
      <c r="B146" s="53" t="str">
        <f>IF(COUNTIF('Aglomeracje 2022 r.'!$C$13:$C$207,' Dane pomocnicze (ze spr. 21)'!C146)=1,"TAK",IF(COUNTIF('Aglomeracje 2022 r.'!$C$13:$C$207,' Dane pomocnicze (ze spr. 21)'!C146)&gt;1,"TAK, UWAGA, wystepuje w sprawozdaniu więcej niż jeden raz!!!","BRAK"))</f>
        <v>BRAK</v>
      </c>
      <c r="C146" s="53" t="s">
        <v>238</v>
      </c>
      <c r="D146" s="53" t="s">
        <v>1813</v>
      </c>
      <c r="E146" s="53" t="s">
        <v>1639</v>
      </c>
      <c r="F146" s="53" t="s">
        <v>1806</v>
      </c>
      <c r="G146" s="53" t="s">
        <v>1814</v>
      </c>
      <c r="H146" s="53" t="s">
        <v>1815</v>
      </c>
      <c r="I146" s="53" t="s">
        <v>1808</v>
      </c>
      <c r="J146" s="53" t="s">
        <v>1809</v>
      </c>
      <c r="K146" s="53" t="s">
        <v>3913</v>
      </c>
      <c r="L146" s="53" t="s">
        <v>3669</v>
      </c>
      <c r="M146" s="53" t="s">
        <v>3914</v>
      </c>
      <c r="N146" s="53" t="s">
        <v>3915</v>
      </c>
      <c r="O146" s="54">
        <v>115358</v>
      </c>
      <c r="P146" s="53" t="s">
        <v>3916</v>
      </c>
      <c r="Q146" s="53">
        <v>1</v>
      </c>
      <c r="R146" s="55">
        <v>53.493699999999997</v>
      </c>
      <c r="S146" s="55">
        <v>18.748699999999999</v>
      </c>
      <c r="T146" s="55">
        <v>53.536999999999999</v>
      </c>
      <c r="U146" s="55">
        <v>18.796800000000001</v>
      </c>
      <c r="V146" s="53" t="s">
        <v>88</v>
      </c>
      <c r="W146" s="85">
        <v>0</v>
      </c>
      <c r="X146" s="87">
        <v>0</v>
      </c>
      <c r="Y146" s="1" t="s">
        <v>7166</v>
      </c>
    </row>
    <row r="147" spans="1:25" ht="50.1" hidden="1" customHeight="1" x14ac:dyDescent="0.25">
      <c r="A147" s="53" t="s">
        <v>88</v>
      </c>
      <c r="B147" s="53" t="str">
        <f>IF(COUNTIF('Aglomeracje 2022 r.'!$C$13:$C$207,' Dane pomocnicze (ze spr. 21)'!C147)=1,"TAK",IF(COUNTIF('Aglomeracje 2022 r.'!$C$13:$C$207,' Dane pomocnicze (ze spr. 21)'!C147)&gt;1,"TAK, UWAGA, wystepuje w sprawozdaniu więcej niż jeden raz!!!","BRAK"))</f>
        <v>BRAK</v>
      </c>
      <c r="C147" s="53" t="s">
        <v>239</v>
      </c>
      <c r="D147" s="53" t="s">
        <v>1816</v>
      </c>
      <c r="E147" s="53" t="s">
        <v>1650</v>
      </c>
      <c r="F147" s="53" t="s">
        <v>1806</v>
      </c>
      <c r="G147" s="53" t="s">
        <v>1817</v>
      </c>
      <c r="H147" s="53" t="s">
        <v>1811</v>
      </c>
      <c r="I147" s="53" t="s">
        <v>1808</v>
      </c>
      <c r="J147" s="53" t="s">
        <v>1809</v>
      </c>
      <c r="K147" s="53" t="s">
        <v>3917</v>
      </c>
      <c r="L147" s="53" t="s">
        <v>3669</v>
      </c>
      <c r="M147" s="53" t="s">
        <v>3918</v>
      </c>
      <c r="N147" s="53" t="s">
        <v>3919</v>
      </c>
      <c r="O147" s="54">
        <v>41426</v>
      </c>
      <c r="P147" s="53" t="s">
        <v>3920</v>
      </c>
      <c r="Q147" s="53">
        <v>2</v>
      </c>
      <c r="R147" s="55">
        <v>53.243699999999997</v>
      </c>
      <c r="S147" s="55">
        <v>18.271100000000001</v>
      </c>
      <c r="T147" s="55">
        <v>53.224184000000001</v>
      </c>
      <c r="U147" s="55">
        <v>18.262858999999999</v>
      </c>
      <c r="V147" s="53" t="s">
        <v>88</v>
      </c>
      <c r="W147" s="85">
        <v>2.15</v>
      </c>
      <c r="X147" s="87">
        <v>2</v>
      </c>
      <c r="Y147" s="1" t="s">
        <v>7257</v>
      </c>
    </row>
    <row r="148" spans="1:25" ht="50.1" hidden="1" customHeight="1" x14ac:dyDescent="0.25">
      <c r="A148" s="53" t="s">
        <v>88</v>
      </c>
      <c r="B148" s="53" t="str">
        <f>IF(COUNTIF('Aglomeracje 2022 r.'!$C$13:$C$207,' Dane pomocnicze (ze spr. 21)'!C148)=1,"TAK",IF(COUNTIF('Aglomeracje 2022 r.'!$C$13:$C$207,' Dane pomocnicze (ze spr. 21)'!C148)&gt;1,"TAK, UWAGA, wystepuje w sprawozdaniu więcej niż jeden raz!!!","BRAK"))</f>
        <v>BRAK</v>
      </c>
      <c r="C148" s="53" t="s">
        <v>240</v>
      </c>
      <c r="D148" s="53" t="s">
        <v>1824</v>
      </c>
      <c r="E148" s="53" t="s">
        <v>1639</v>
      </c>
      <c r="F148" s="53" t="s">
        <v>1806</v>
      </c>
      <c r="G148" s="53" t="s">
        <v>1825</v>
      </c>
      <c r="H148" s="53" t="s">
        <v>1805</v>
      </c>
      <c r="I148" s="53" t="s">
        <v>1808</v>
      </c>
      <c r="J148" s="53" t="s">
        <v>1809</v>
      </c>
      <c r="K148" s="53" t="s">
        <v>1824</v>
      </c>
      <c r="L148" s="53" t="s">
        <v>3617</v>
      </c>
      <c r="M148" s="53" t="s">
        <v>3927</v>
      </c>
      <c r="N148" s="53" t="s">
        <v>3928</v>
      </c>
      <c r="O148" s="54">
        <v>105435</v>
      </c>
      <c r="P148" s="53" t="s">
        <v>3929</v>
      </c>
      <c r="Q148" s="53">
        <v>1</v>
      </c>
      <c r="R148" s="55">
        <v>53.259599999999999</v>
      </c>
      <c r="S148" s="55">
        <v>19.399799999999999</v>
      </c>
      <c r="T148" s="55">
        <v>53.235500000000002</v>
      </c>
      <c r="U148" s="55">
        <v>19.3782</v>
      </c>
      <c r="V148" s="53" t="s">
        <v>88</v>
      </c>
      <c r="W148" s="85">
        <v>1.3</v>
      </c>
      <c r="X148" s="87">
        <v>2</v>
      </c>
      <c r="Y148" s="1" t="s">
        <v>7258</v>
      </c>
    </row>
    <row r="149" spans="1:25" ht="50.1" hidden="1" customHeight="1" x14ac:dyDescent="0.25">
      <c r="A149" s="53" t="s">
        <v>88</v>
      </c>
      <c r="B149" s="53" t="str">
        <f>IF(COUNTIF('Aglomeracje 2022 r.'!$C$13:$C$207,' Dane pomocnicze (ze spr. 21)'!C149)=1,"TAK",IF(COUNTIF('Aglomeracje 2022 r.'!$C$13:$C$207,' Dane pomocnicze (ze spr. 21)'!C149)&gt;1,"TAK, UWAGA, wystepuje w sprawozdaniu więcej niż jeden raz!!!","BRAK"))</f>
        <v>BRAK</v>
      </c>
      <c r="C149" s="53" t="s">
        <v>241</v>
      </c>
      <c r="D149" s="53" t="s">
        <v>1828</v>
      </c>
      <c r="E149" s="53" t="s">
        <v>1639</v>
      </c>
      <c r="F149" s="53" t="s">
        <v>1806</v>
      </c>
      <c r="G149" s="53" t="s">
        <v>1829</v>
      </c>
      <c r="H149" s="53" t="s">
        <v>1805</v>
      </c>
      <c r="I149" s="53" t="s">
        <v>1808</v>
      </c>
      <c r="J149" s="53" t="s">
        <v>1809</v>
      </c>
      <c r="K149" s="53" t="s">
        <v>3933</v>
      </c>
      <c r="L149" s="53" t="s">
        <v>3617</v>
      </c>
      <c r="M149" s="53" t="s">
        <v>3934</v>
      </c>
      <c r="N149" s="53" t="s">
        <v>3935</v>
      </c>
      <c r="O149" s="54">
        <v>16865</v>
      </c>
      <c r="P149" s="53" t="s">
        <v>3936</v>
      </c>
      <c r="Q149" s="53">
        <v>1</v>
      </c>
      <c r="R149" s="55">
        <v>52.875</v>
      </c>
      <c r="S149" s="55">
        <v>18.696200000000001</v>
      </c>
      <c r="T149" s="55">
        <v>52.896599999999999</v>
      </c>
      <c r="U149" s="55">
        <v>18.7287</v>
      </c>
      <c r="V149" s="53" t="s">
        <v>88</v>
      </c>
      <c r="W149" s="85">
        <v>4.7</v>
      </c>
      <c r="X149" s="87">
        <v>0</v>
      </c>
      <c r="Y149" s="1" t="s">
        <v>7259</v>
      </c>
    </row>
    <row r="150" spans="1:25" ht="50.1" hidden="1" customHeight="1" x14ac:dyDescent="0.25">
      <c r="A150" s="53" t="s">
        <v>88</v>
      </c>
      <c r="B150" s="53" t="str">
        <f>IF(COUNTIF('Aglomeracje 2022 r.'!$C$13:$C$207,' Dane pomocnicze (ze spr. 21)'!C150)=1,"TAK",IF(COUNTIF('Aglomeracje 2022 r.'!$C$13:$C$207,' Dane pomocnicze (ze spr. 21)'!C150)&gt;1,"TAK, UWAGA, wystepuje w sprawozdaniu więcej niż jeden raz!!!","BRAK"))</f>
        <v>BRAK</v>
      </c>
      <c r="C150" s="53" t="s">
        <v>242</v>
      </c>
      <c r="D150" s="53" t="s">
        <v>1830</v>
      </c>
      <c r="E150" s="53" t="s">
        <v>1639</v>
      </c>
      <c r="F150" s="53" t="s">
        <v>1806</v>
      </c>
      <c r="G150" s="53" t="s">
        <v>1831</v>
      </c>
      <c r="H150" s="53" t="s">
        <v>1805</v>
      </c>
      <c r="I150" s="53" t="s">
        <v>1808</v>
      </c>
      <c r="J150" s="53" t="s">
        <v>1809</v>
      </c>
      <c r="K150" s="53" t="s">
        <v>3937</v>
      </c>
      <c r="L150" s="53" t="s">
        <v>3617</v>
      </c>
      <c r="M150" s="53" t="s">
        <v>3938</v>
      </c>
      <c r="N150" s="53" t="s">
        <v>3939</v>
      </c>
      <c r="O150" s="54">
        <v>18627</v>
      </c>
      <c r="P150" s="53" t="s">
        <v>3940</v>
      </c>
      <c r="Q150" s="53">
        <v>1</v>
      </c>
      <c r="R150" s="55">
        <v>53.062800000000003</v>
      </c>
      <c r="S150" s="55">
        <v>19.412099999999999</v>
      </c>
      <c r="T150" s="55">
        <v>53.079000000000001</v>
      </c>
      <c r="U150" s="55">
        <v>19.4057</v>
      </c>
      <c r="V150" s="53" t="s">
        <v>88</v>
      </c>
      <c r="W150" s="85">
        <v>0</v>
      </c>
      <c r="X150" s="87">
        <v>1.7</v>
      </c>
      <c r="Y150" s="1" t="s">
        <v>7260</v>
      </c>
    </row>
    <row r="151" spans="1:25" ht="50.1" hidden="1" customHeight="1" x14ac:dyDescent="0.25">
      <c r="A151" s="53" t="s">
        <v>88</v>
      </c>
      <c r="B151" s="53" t="str">
        <f>IF(COUNTIF('Aglomeracje 2022 r.'!$C$13:$C$207,' Dane pomocnicze (ze spr. 21)'!C151)=1,"TAK",IF(COUNTIF('Aglomeracje 2022 r.'!$C$13:$C$207,' Dane pomocnicze (ze spr. 21)'!C151)&gt;1,"TAK, UWAGA, wystepuje w sprawozdaniu więcej niż jeden raz!!!","BRAK"))</f>
        <v>BRAK</v>
      </c>
      <c r="C151" s="53" t="s">
        <v>243</v>
      </c>
      <c r="D151" s="53" t="s">
        <v>1832</v>
      </c>
      <c r="E151" s="53" t="s">
        <v>1639</v>
      </c>
      <c r="F151" s="53" t="s">
        <v>1806</v>
      </c>
      <c r="G151" s="53" t="s">
        <v>1832</v>
      </c>
      <c r="H151" s="53" t="s">
        <v>1811</v>
      </c>
      <c r="I151" s="53" t="s">
        <v>1808</v>
      </c>
      <c r="J151" s="53" t="s">
        <v>1809</v>
      </c>
      <c r="K151" s="53" t="s">
        <v>1832</v>
      </c>
      <c r="L151" s="53" t="s">
        <v>3669</v>
      </c>
      <c r="M151" s="53" t="s">
        <v>1832</v>
      </c>
      <c r="N151" s="53" t="s">
        <v>3941</v>
      </c>
      <c r="O151" s="54">
        <v>18179</v>
      </c>
      <c r="P151" s="53" t="s">
        <v>3942</v>
      </c>
      <c r="Q151" s="53">
        <v>1</v>
      </c>
      <c r="R151" s="55">
        <v>53.587750999999997</v>
      </c>
      <c r="S151" s="55">
        <v>17.855995</v>
      </c>
      <c r="T151" s="55">
        <v>53.569776900000001</v>
      </c>
      <c r="U151" s="55">
        <v>17.876190959999999</v>
      </c>
      <c r="V151" s="53" t="s">
        <v>88</v>
      </c>
      <c r="W151" s="85">
        <v>7.3</v>
      </c>
      <c r="X151" s="87">
        <v>5</v>
      </c>
      <c r="Y151" s="1" t="s">
        <v>7261</v>
      </c>
    </row>
    <row r="152" spans="1:25" ht="50.1" hidden="1" customHeight="1" x14ac:dyDescent="0.25">
      <c r="A152" s="53" t="s">
        <v>88</v>
      </c>
      <c r="B152" s="53" t="str">
        <f>IF(COUNTIF('Aglomeracje 2022 r.'!$C$13:$C$207,' Dane pomocnicze (ze spr. 21)'!C152)=1,"TAK",IF(COUNTIF('Aglomeracje 2022 r.'!$C$13:$C$207,' Dane pomocnicze (ze spr. 21)'!C152)&gt;1,"TAK, UWAGA, wystepuje w sprawozdaniu więcej niż jeden raz!!!","BRAK"))</f>
        <v>BRAK</v>
      </c>
      <c r="C152" s="53" t="s">
        <v>244</v>
      </c>
      <c r="D152" s="53" t="s">
        <v>1834</v>
      </c>
      <c r="E152" s="53" t="s">
        <v>1639</v>
      </c>
      <c r="F152" s="53" t="s">
        <v>1806</v>
      </c>
      <c r="G152" s="53" t="s">
        <v>1835</v>
      </c>
      <c r="H152" s="53" t="s">
        <v>1815</v>
      </c>
      <c r="I152" s="53" t="s">
        <v>1808</v>
      </c>
      <c r="J152" s="53" t="s">
        <v>1809</v>
      </c>
      <c r="K152" s="53" t="s">
        <v>1834</v>
      </c>
      <c r="L152" s="53" t="s">
        <v>3617</v>
      </c>
      <c r="M152" s="53" t="s">
        <v>3946</v>
      </c>
      <c r="N152" s="53" t="s">
        <v>3947</v>
      </c>
      <c r="O152" s="54">
        <v>19861</v>
      </c>
      <c r="P152" s="53" t="s">
        <v>3948</v>
      </c>
      <c r="Q152" s="53">
        <v>1</v>
      </c>
      <c r="R152" s="55">
        <v>53.277200000000001</v>
      </c>
      <c r="S152" s="55">
        <v>18.9468</v>
      </c>
      <c r="T152" s="55">
        <v>53.2684</v>
      </c>
      <c r="U152" s="55">
        <v>18.953700000000001</v>
      </c>
      <c r="V152" s="53" t="s">
        <v>88</v>
      </c>
      <c r="W152" s="85">
        <v>0</v>
      </c>
      <c r="X152" s="87">
        <v>12</v>
      </c>
      <c r="Y152" s="1" t="s">
        <v>7171</v>
      </c>
    </row>
    <row r="153" spans="1:25" ht="50.1" hidden="1" customHeight="1" x14ac:dyDescent="0.25">
      <c r="A153" s="53" t="s">
        <v>88</v>
      </c>
      <c r="B153" s="53" t="str">
        <f>IF(COUNTIF('Aglomeracje 2022 r.'!$C$13:$C$207,' Dane pomocnicze (ze spr. 21)'!C153)=1,"TAK",IF(COUNTIF('Aglomeracje 2022 r.'!$C$13:$C$207,' Dane pomocnicze (ze spr. 21)'!C153)&gt;1,"TAK, UWAGA, wystepuje w sprawozdaniu więcej niż jeden raz!!!","BRAK"))</f>
        <v>BRAK</v>
      </c>
      <c r="C153" s="53" t="s">
        <v>245</v>
      </c>
      <c r="D153" s="53" t="s">
        <v>1836</v>
      </c>
      <c r="E153" s="53" t="s">
        <v>1639</v>
      </c>
      <c r="F153" s="53" t="s">
        <v>1806</v>
      </c>
      <c r="G153" s="53" t="s">
        <v>1810</v>
      </c>
      <c r="H153" s="53" t="s">
        <v>1811</v>
      </c>
      <c r="I153" s="53" t="s">
        <v>1808</v>
      </c>
      <c r="J153" s="53" t="s">
        <v>1809</v>
      </c>
      <c r="K153" s="53" t="s">
        <v>1836</v>
      </c>
      <c r="L153" s="53" t="s">
        <v>3669</v>
      </c>
      <c r="M153" s="53" t="s">
        <v>1836</v>
      </c>
      <c r="N153" s="53" t="s">
        <v>3949</v>
      </c>
      <c r="O153" s="54">
        <v>21803</v>
      </c>
      <c r="P153" s="53" t="s">
        <v>3950</v>
      </c>
      <c r="Q153" s="53">
        <v>1</v>
      </c>
      <c r="R153" s="55">
        <v>53.3142</v>
      </c>
      <c r="S153" s="55">
        <v>17.3977</v>
      </c>
      <c r="T153" s="55">
        <v>53.2986</v>
      </c>
      <c r="U153" s="55">
        <v>17.950299999999999</v>
      </c>
      <c r="V153" s="53" t="s">
        <v>88</v>
      </c>
      <c r="W153" s="85">
        <v>24.8</v>
      </c>
      <c r="X153" s="87">
        <v>4.2</v>
      </c>
      <c r="Y153" s="1" t="s">
        <v>7262</v>
      </c>
    </row>
    <row r="154" spans="1:25" ht="50.1" hidden="1" customHeight="1" x14ac:dyDescent="0.25">
      <c r="A154" s="53" t="s">
        <v>88</v>
      </c>
      <c r="B154" s="53" t="str">
        <f>IF(COUNTIF('Aglomeracje 2022 r.'!$C$13:$C$207,' Dane pomocnicze (ze spr. 21)'!C154)=1,"TAK",IF(COUNTIF('Aglomeracje 2022 r.'!$C$13:$C$207,' Dane pomocnicze (ze spr. 21)'!C154)&gt;1,"TAK, UWAGA, wystepuje w sprawozdaniu więcej niż jeden raz!!!","BRAK"))</f>
        <v>BRAK</v>
      </c>
      <c r="C154" s="53" t="s">
        <v>246</v>
      </c>
      <c r="D154" s="53" t="s">
        <v>1837</v>
      </c>
      <c r="E154" s="53" t="s">
        <v>1639</v>
      </c>
      <c r="F154" s="53" t="s">
        <v>1806</v>
      </c>
      <c r="G154" s="53" t="s">
        <v>1829</v>
      </c>
      <c r="H154" s="53" t="s">
        <v>1805</v>
      </c>
      <c r="I154" s="53" t="s">
        <v>1808</v>
      </c>
      <c r="J154" s="53" t="s">
        <v>1809</v>
      </c>
      <c r="K154" s="53" t="s">
        <v>1837</v>
      </c>
      <c r="L154" s="53" t="s">
        <v>3617</v>
      </c>
      <c r="M154" s="53" t="s">
        <v>1837</v>
      </c>
      <c r="N154" s="53" t="s">
        <v>3951</v>
      </c>
      <c r="O154" s="54">
        <v>17049</v>
      </c>
      <c r="P154" s="53" t="s">
        <v>3952</v>
      </c>
      <c r="Q154" s="53">
        <v>1</v>
      </c>
      <c r="R154" s="55">
        <v>52.878700000000002</v>
      </c>
      <c r="S154" s="55">
        <v>18.7637</v>
      </c>
      <c r="T154" s="55">
        <v>52.9056</v>
      </c>
      <c r="U154" s="55">
        <v>18.782900000000001</v>
      </c>
      <c r="V154" s="53" t="s">
        <v>88</v>
      </c>
      <c r="W154" s="85">
        <v>1.4</v>
      </c>
      <c r="X154" s="87">
        <v>0.5</v>
      </c>
      <c r="Y154" s="1" t="s">
        <v>7263</v>
      </c>
    </row>
    <row r="155" spans="1:25" ht="50.1" hidden="1" customHeight="1" x14ac:dyDescent="0.25">
      <c r="A155" s="53" t="s">
        <v>88</v>
      </c>
      <c r="B155" s="53" t="str">
        <f>IF(COUNTIF('Aglomeracje 2022 r.'!$C$13:$C$207,' Dane pomocnicze (ze spr. 21)'!C155)=1,"TAK",IF(COUNTIF('Aglomeracje 2022 r.'!$C$13:$C$207,' Dane pomocnicze (ze spr. 21)'!C155)&gt;1,"TAK, UWAGA, wystepuje w sprawozdaniu więcej niż jeden raz!!!","BRAK"))</f>
        <v>BRAK</v>
      </c>
      <c r="C155" s="53" t="s">
        <v>247</v>
      </c>
      <c r="D155" s="53" t="s">
        <v>1838</v>
      </c>
      <c r="E155" s="53" t="s">
        <v>1639</v>
      </c>
      <c r="F155" s="53" t="s">
        <v>1806</v>
      </c>
      <c r="G155" s="53" t="s">
        <v>1839</v>
      </c>
      <c r="H155" s="53" t="s">
        <v>1805</v>
      </c>
      <c r="I155" s="53" t="s">
        <v>1808</v>
      </c>
      <c r="J155" s="53" t="s">
        <v>1809</v>
      </c>
      <c r="K155" s="53" t="s">
        <v>1838</v>
      </c>
      <c r="L155" s="53" t="s">
        <v>3617</v>
      </c>
      <c r="M155" s="53" t="s">
        <v>3953</v>
      </c>
      <c r="N155" s="53" t="s">
        <v>3954</v>
      </c>
      <c r="O155" s="54">
        <v>20996</v>
      </c>
      <c r="P155" s="53" t="s">
        <v>3955</v>
      </c>
      <c r="Q155" s="53">
        <v>1</v>
      </c>
      <c r="R155" s="55">
        <v>53.3508</v>
      </c>
      <c r="S155" s="55">
        <v>18.429600000000001</v>
      </c>
      <c r="T155" s="55">
        <v>53.369700000000002</v>
      </c>
      <c r="U155" s="55">
        <v>18.434699999999999</v>
      </c>
      <c r="V155" s="53" t="s">
        <v>88</v>
      </c>
      <c r="W155" s="85">
        <v>0.3</v>
      </c>
      <c r="X155" s="87">
        <v>84</v>
      </c>
      <c r="Y155" s="1" t="s">
        <v>7264</v>
      </c>
    </row>
    <row r="156" spans="1:25" ht="50.1" hidden="1" customHeight="1" x14ac:dyDescent="0.25">
      <c r="A156" s="53" t="s">
        <v>88</v>
      </c>
      <c r="B156" s="53" t="str">
        <f>IF(COUNTIF('Aglomeracje 2022 r.'!$C$13:$C$207,' Dane pomocnicze (ze spr. 21)'!C156)=1,"TAK",IF(COUNTIF('Aglomeracje 2022 r.'!$C$13:$C$207,' Dane pomocnicze (ze spr. 21)'!C156)&gt;1,"TAK, UWAGA, wystepuje w sprawozdaniu więcej niż jeden raz!!!","BRAK"))</f>
        <v>BRAK</v>
      </c>
      <c r="C156" s="53" t="s">
        <v>248</v>
      </c>
      <c r="D156" s="53" t="s">
        <v>1842</v>
      </c>
      <c r="E156" s="53" t="s">
        <v>1639</v>
      </c>
      <c r="F156" s="53" t="s">
        <v>1806</v>
      </c>
      <c r="G156" s="53" t="s">
        <v>1843</v>
      </c>
      <c r="H156" s="53" t="s">
        <v>1805</v>
      </c>
      <c r="I156" s="53" t="s">
        <v>1808</v>
      </c>
      <c r="J156" s="53" t="s">
        <v>1809</v>
      </c>
      <c r="K156" s="53" t="s">
        <v>1842</v>
      </c>
      <c r="L156" s="53" t="s">
        <v>3617</v>
      </c>
      <c r="M156" s="53" t="s">
        <v>3959</v>
      </c>
      <c r="N156" s="53" t="s">
        <v>3960</v>
      </c>
      <c r="O156" s="54">
        <v>24557</v>
      </c>
      <c r="P156" s="53" t="s">
        <v>3961</v>
      </c>
      <c r="Q156" s="53">
        <v>1</v>
      </c>
      <c r="R156" s="55">
        <v>52.845599999999997</v>
      </c>
      <c r="S156" s="55">
        <v>19.181100000000001</v>
      </c>
      <c r="T156" s="55">
        <v>52.850999999999999</v>
      </c>
      <c r="U156" s="55">
        <v>19.138200000000001</v>
      </c>
      <c r="V156" s="53" t="s">
        <v>88</v>
      </c>
      <c r="W156" s="85">
        <v>0</v>
      </c>
      <c r="X156" s="87">
        <v>0</v>
      </c>
      <c r="Y156" s="1" t="s">
        <v>7166</v>
      </c>
    </row>
    <row r="157" spans="1:25" ht="50.1" hidden="1" customHeight="1" x14ac:dyDescent="0.25">
      <c r="A157" s="53" t="s">
        <v>88</v>
      </c>
      <c r="B157" s="53" t="str">
        <f>IF(COUNTIF('Aglomeracje 2022 r.'!$C$13:$C$207,' Dane pomocnicze (ze spr. 21)'!C157)=1,"TAK",IF(COUNTIF('Aglomeracje 2022 r.'!$C$13:$C$207,' Dane pomocnicze (ze spr. 21)'!C157)&gt;1,"TAK, UWAGA, wystepuje w sprawozdaniu więcej niż jeden raz!!!","BRAK"))</f>
        <v>BRAK</v>
      </c>
      <c r="C157" s="53" t="s">
        <v>249</v>
      </c>
      <c r="D157" s="53" t="s">
        <v>1846</v>
      </c>
      <c r="E157" s="53" t="s">
        <v>1639</v>
      </c>
      <c r="F157" s="53" t="s">
        <v>1806</v>
      </c>
      <c r="G157" s="53" t="s">
        <v>1847</v>
      </c>
      <c r="H157" s="53" t="s">
        <v>1805</v>
      </c>
      <c r="I157" s="53" t="s">
        <v>1808</v>
      </c>
      <c r="J157" s="53" t="s">
        <v>1809</v>
      </c>
      <c r="K157" s="53" t="s">
        <v>3964</v>
      </c>
      <c r="L157" s="53" t="s">
        <v>3617</v>
      </c>
      <c r="M157" s="53" t="s">
        <v>3965</v>
      </c>
      <c r="N157" s="53" t="s">
        <v>3966</v>
      </c>
      <c r="O157" s="54">
        <v>13038</v>
      </c>
      <c r="P157" s="53" t="s">
        <v>3967</v>
      </c>
      <c r="Q157" s="53">
        <v>1</v>
      </c>
      <c r="R157" s="55">
        <v>53.108699999999999</v>
      </c>
      <c r="S157" s="55">
        <v>19.052600000000002</v>
      </c>
      <c r="T157" s="55">
        <v>53.104599999999998</v>
      </c>
      <c r="U157" s="55">
        <v>19.033100000000001</v>
      </c>
      <c r="V157" s="53" t="s">
        <v>88</v>
      </c>
      <c r="W157" s="85">
        <v>2.6</v>
      </c>
      <c r="X157" s="87">
        <v>0</v>
      </c>
      <c r="Y157" s="1" t="s">
        <v>7265</v>
      </c>
    </row>
    <row r="158" spans="1:25" ht="50.1" hidden="1" customHeight="1" x14ac:dyDescent="0.25">
      <c r="A158" s="53" t="s">
        <v>88</v>
      </c>
      <c r="B158" s="53" t="str">
        <f>IF(COUNTIF('Aglomeracje 2022 r.'!$C$13:$C$207,' Dane pomocnicze (ze spr. 21)'!C158)=1,"TAK",IF(COUNTIF('Aglomeracje 2022 r.'!$C$13:$C$207,' Dane pomocnicze (ze spr. 21)'!C158)&gt;1,"TAK, UWAGA, wystepuje w sprawozdaniu więcej niż jeden raz!!!","BRAK"))</f>
        <v>BRAK</v>
      </c>
      <c r="C158" s="53" t="s">
        <v>250</v>
      </c>
      <c r="D158" s="53" t="s">
        <v>1849</v>
      </c>
      <c r="E158" s="53" t="s">
        <v>1639</v>
      </c>
      <c r="F158" s="53" t="s">
        <v>1806</v>
      </c>
      <c r="G158" s="53" t="s">
        <v>1822</v>
      </c>
      <c r="H158" s="53" t="s">
        <v>1805</v>
      </c>
      <c r="I158" s="53" t="s">
        <v>1808</v>
      </c>
      <c r="J158" s="53" t="s">
        <v>1809</v>
      </c>
      <c r="K158" s="53" t="s">
        <v>1849</v>
      </c>
      <c r="L158" s="53" t="s">
        <v>3669</v>
      </c>
      <c r="M158" s="53" t="s">
        <v>3970</v>
      </c>
      <c r="N158" s="53" t="s">
        <v>3971</v>
      </c>
      <c r="O158" s="54">
        <v>21609</v>
      </c>
      <c r="P158" s="53" t="s">
        <v>3972</v>
      </c>
      <c r="Q158" s="53">
        <v>1</v>
      </c>
      <c r="R158" s="55">
        <v>52.892200000000003</v>
      </c>
      <c r="S158" s="55">
        <v>18.4099</v>
      </c>
      <c r="T158" s="55">
        <v>52.9056</v>
      </c>
      <c r="U158" s="55">
        <v>18.415800000000001</v>
      </c>
      <c r="V158" s="53" t="s">
        <v>88</v>
      </c>
      <c r="W158" s="85">
        <v>2.2999999999999998</v>
      </c>
      <c r="X158" s="87">
        <v>0</v>
      </c>
      <c r="Y158" s="1" t="s">
        <v>7266</v>
      </c>
    </row>
    <row r="159" spans="1:25" ht="50.1" hidden="1" customHeight="1" x14ac:dyDescent="0.25">
      <c r="A159" s="53" t="s">
        <v>88</v>
      </c>
      <c r="B159" s="53" t="str">
        <f>IF(COUNTIF('Aglomeracje 2022 r.'!$C$13:$C$207,' Dane pomocnicze (ze spr. 21)'!C159)=1,"TAK",IF(COUNTIF('Aglomeracje 2022 r.'!$C$13:$C$207,' Dane pomocnicze (ze spr. 21)'!C159)&gt;1,"TAK, UWAGA, wystepuje w sprawozdaniu więcej niż jeden raz!!!","BRAK"))</f>
        <v>BRAK</v>
      </c>
      <c r="C159" s="53" t="s">
        <v>251</v>
      </c>
      <c r="D159" s="53" t="s">
        <v>1852</v>
      </c>
      <c r="E159" s="53" t="s">
        <v>1639</v>
      </c>
      <c r="F159" s="53" t="s">
        <v>1806</v>
      </c>
      <c r="G159" s="53" t="s">
        <v>1853</v>
      </c>
      <c r="H159" s="53" t="s">
        <v>1811</v>
      </c>
      <c r="I159" s="53" t="s">
        <v>1808</v>
      </c>
      <c r="J159" s="53" t="s">
        <v>1809</v>
      </c>
      <c r="K159" s="53" t="s">
        <v>1852</v>
      </c>
      <c r="L159" s="53" t="s">
        <v>3669</v>
      </c>
      <c r="M159" s="53" t="s">
        <v>1852</v>
      </c>
      <c r="N159" s="53" t="s">
        <v>3976</v>
      </c>
      <c r="O159" s="54">
        <v>13199</v>
      </c>
      <c r="P159" s="53" t="s">
        <v>3977</v>
      </c>
      <c r="Q159" s="53">
        <v>1</v>
      </c>
      <c r="R159" s="55">
        <v>53.456643900000003</v>
      </c>
      <c r="S159" s="55">
        <v>17.538118369999999</v>
      </c>
      <c r="T159" s="55">
        <v>53.444309830000002</v>
      </c>
      <c r="U159" s="55">
        <v>17.54899326</v>
      </c>
      <c r="V159" s="53" t="s">
        <v>88</v>
      </c>
      <c r="W159" s="85">
        <v>2.7</v>
      </c>
      <c r="X159" s="87">
        <v>0</v>
      </c>
      <c r="Y159" s="1" t="s">
        <v>7267</v>
      </c>
    </row>
    <row r="160" spans="1:25" ht="50.1" hidden="1" customHeight="1" x14ac:dyDescent="0.25">
      <c r="A160" s="53" t="s">
        <v>88</v>
      </c>
      <c r="B160" s="53" t="str">
        <f>IF(COUNTIF('Aglomeracje 2022 r.'!$C$13:$C$207,' Dane pomocnicze (ze spr. 21)'!C160)=1,"TAK",IF(COUNTIF('Aglomeracje 2022 r.'!$C$13:$C$207,' Dane pomocnicze (ze spr. 21)'!C160)&gt;1,"TAK, UWAGA, wystepuje w sprawozdaniu więcej niż jeden raz!!!","BRAK"))</f>
        <v>BRAK</v>
      </c>
      <c r="C160" s="53" t="s">
        <v>252</v>
      </c>
      <c r="D160" s="53" t="s">
        <v>1854</v>
      </c>
      <c r="E160" s="53" t="s">
        <v>1639</v>
      </c>
      <c r="F160" s="53" t="s">
        <v>1806</v>
      </c>
      <c r="G160" s="53" t="s">
        <v>1817</v>
      </c>
      <c r="H160" s="53" t="s">
        <v>1815</v>
      </c>
      <c r="I160" s="53" t="s">
        <v>1808</v>
      </c>
      <c r="J160" s="53" t="s">
        <v>1809</v>
      </c>
      <c r="K160" s="53" t="s">
        <v>1854</v>
      </c>
      <c r="L160" s="53" t="s">
        <v>3715</v>
      </c>
      <c r="M160" s="53" t="s">
        <v>1854</v>
      </c>
      <c r="N160" s="53" t="s">
        <v>3978</v>
      </c>
      <c r="O160" s="54">
        <v>5078</v>
      </c>
      <c r="P160" s="53" t="s">
        <v>3979</v>
      </c>
      <c r="Q160" s="53">
        <v>1</v>
      </c>
      <c r="R160" s="55">
        <v>53.352200000000003</v>
      </c>
      <c r="S160" s="55">
        <v>18.640999999999998</v>
      </c>
      <c r="T160" s="55">
        <v>53.587899999999998</v>
      </c>
      <c r="U160" s="55">
        <v>18.637899999999998</v>
      </c>
      <c r="V160" s="53" t="s">
        <v>88</v>
      </c>
      <c r="W160" s="85">
        <v>13.8</v>
      </c>
      <c r="X160" s="87">
        <v>0</v>
      </c>
      <c r="Y160" s="1" t="s">
        <v>7268</v>
      </c>
    </row>
    <row r="161" spans="1:25" ht="50.1" hidden="1" customHeight="1" x14ac:dyDescent="0.25">
      <c r="A161" s="53" t="s">
        <v>88</v>
      </c>
      <c r="B161" s="53" t="str">
        <f>IF(COUNTIF('Aglomeracje 2022 r.'!$C$13:$C$207,' Dane pomocnicze (ze spr. 21)'!C161)=1,"TAK",IF(COUNTIF('Aglomeracje 2022 r.'!$C$13:$C$207,' Dane pomocnicze (ze spr. 21)'!C161)&gt;1,"TAK, UWAGA, wystepuje w sprawozdaniu więcej niż jeden raz!!!","BRAK"))</f>
        <v>BRAK</v>
      </c>
      <c r="C161" s="53" t="s">
        <v>253</v>
      </c>
      <c r="D161" s="53" t="s">
        <v>1857</v>
      </c>
      <c r="E161" s="53" t="s">
        <v>1639</v>
      </c>
      <c r="F161" s="53" t="s">
        <v>1806</v>
      </c>
      <c r="G161" s="53" t="s">
        <v>1817</v>
      </c>
      <c r="H161" s="53" t="s">
        <v>1815</v>
      </c>
      <c r="I161" s="53" t="s">
        <v>1808</v>
      </c>
      <c r="J161" s="53" t="s">
        <v>1809</v>
      </c>
      <c r="K161" s="53" t="s">
        <v>1857</v>
      </c>
      <c r="L161" s="53" t="s">
        <v>3669</v>
      </c>
      <c r="M161" s="53" t="s">
        <v>1857</v>
      </c>
      <c r="N161" s="53" t="s">
        <v>3984</v>
      </c>
      <c r="O161" s="54">
        <v>8002</v>
      </c>
      <c r="P161" s="53" t="s">
        <v>3985</v>
      </c>
      <c r="Q161" s="53">
        <v>1</v>
      </c>
      <c r="R161" s="55">
        <v>53.6477</v>
      </c>
      <c r="S161" s="55">
        <v>18.726600000000001</v>
      </c>
      <c r="T161" s="55">
        <v>53.636499999999998</v>
      </c>
      <c r="U161" s="55">
        <v>18.729199999999999</v>
      </c>
      <c r="V161" s="53" t="s">
        <v>88</v>
      </c>
      <c r="W161" s="85">
        <v>0</v>
      </c>
      <c r="X161" s="87">
        <v>0</v>
      </c>
      <c r="Y161" s="1" t="s">
        <v>7166</v>
      </c>
    </row>
    <row r="162" spans="1:25" ht="50.1" hidden="1" customHeight="1" x14ac:dyDescent="0.25">
      <c r="A162" s="53" t="s">
        <v>88</v>
      </c>
      <c r="B162" s="53" t="str">
        <f>IF(COUNTIF('Aglomeracje 2022 r.'!$C$13:$C$207,' Dane pomocnicze (ze spr. 21)'!C162)=1,"TAK",IF(COUNTIF('Aglomeracje 2022 r.'!$C$13:$C$207,' Dane pomocnicze (ze spr. 21)'!C162)&gt;1,"TAK, UWAGA, wystepuje w sprawozdaniu więcej niż jeden raz!!!","BRAK"))</f>
        <v>BRAK</v>
      </c>
      <c r="C162" s="53" t="s">
        <v>254</v>
      </c>
      <c r="D162" s="53" t="s">
        <v>1864</v>
      </c>
      <c r="E162" s="53" t="s">
        <v>1639</v>
      </c>
      <c r="F162" s="53" t="s">
        <v>1806</v>
      </c>
      <c r="G162" s="53" t="s">
        <v>1814</v>
      </c>
      <c r="H162" s="53" t="s">
        <v>1815</v>
      </c>
      <c r="I162" s="53" t="s">
        <v>1808</v>
      </c>
      <c r="J162" s="53" t="s">
        <v>1809</v>
      </c>
      <c r="K162" s="53" t="s">
        <v>1864</v>
      </c>
      <c r="L162" s="53" t="s">
        <v>3669</v>
      </c>
      <c r="M162" s="53" t="s">
        <v>1864</v>
      </c>
      <c r="N162" s="53" t="s">
        <v>3994</v>
      </c>
      <c r="O162" s="54">
        <v>4231</v>
      </c>
      <c r="P162" s="53" t="s">
        <v>3995</v>
      </c>
      <c r="Q162" s="53">
        <v>1</v>
      </c>
      <c r="R162" s="55">
        <v>53.518055560000001</v>
      </c>
      <c r="S162" s="55">
        <v>19.082777780000001</v>
      </c>
      <c r="T162" s="55">
        <v>53.511099999999999</v>
      </c>
      <c r="U162" s="55">
        <v>19.0898</v>
      </c>
      <c r="V162" s="53" t="s">
        <v>88</v>
      </c>
      <c r="W162" s="85">
        <v>0.3</v>
      </c>
      <c r="X162" s="87">
        <v>0.7</v>
      </c>
      <c r="Y162" s="1" t="s">
        <v>7269</v>
      </c>
    </row>
    <row r="163" spans="1:25" ht="50.1" hidden="1" customHeight="1" x14ac:dyDescent="0.25">
      <c r="A163" s="53" t="s">
        <v>88</v>
      </c>
      <c r="B163" s="53" t="str">
        <f>IF(COUNTIF('Aglomeracje 2022 r.'!$C$13:$C$207,' Dane pomocnicze (ze spr. 21)'!C163)=1,"TAK",IF(COUNTIF('Aglomeracje 2022 r.'!$C$13:$C$207,' Dane pomocnicze (ze spr. 21)'!C163)&gt;1,"TAK, UWAGA, wystepuje w sprawozdaniu więcej niż jeden raz!!!","BRAK"))</f>
        <v>BRAK</v>
      </c>
      <c r="C163" s="53" t="s">
        <v>255</v>
      </c>
      <c r="D163" s="53" t="s">
        <v>1866</v>
      </c>
      <c r="E163" s="53" t="s">
        <v>1639</v>
      </c>
      <c r="F163" s="53" t="s">
        <v>1806</v>
      </c>
      <c r="G163" s="53" t="s">
        <v>1817</v>
      </c>
      <c r="H163" s="53" t="s">
        <v>1811</v>
      </c>
      <c r="I163" s="53" t="s">
        <v>1808</v>
      </c>
      <c r="J163" s="53" t="s">
        <v>1809</v>
      </c>
      <c r="K163" s="53" t="s">
        <v>1866</v>
      </c>
      <c r="L163" s="53" t="s">
        <v>3715</v>
      </c>
      <c r="M163" s="53" t="s">
        <v>3997</v>
      </c>
      <c r="N163" s="53" t="s">
        <v>3998</v>
      </c>
      <c r="O163" s="54">
        <v>3068</v>
      </c>
      <c r="P163" s="53" t="s">
        <v>3999</v>
      </c>
      <c r="Q163" s="53">
        <v>1</v>
      </c>
      <c r="R163" s="55">
        <v>53.329599999999999</v>
      </c>
      <c r="S163" s="55">
        <v>18.2014</v>
      </c>
      <c r="T163" s="55">
        <v>53.320500000000003</v>
      </c>
      <c r="U163" s="55">
        <v>18.2041</v>
      </c>
      <c r="V163" s="53" t="s">
        <v>88</v>
      </c>
      <c r="W163" s="85">
        <v>0.25</v>
      </c>
      <c r="X163" s="87">
        <v>0</v>
      </c>
      <c r="Y163" s="1" t="s">
        <v>7270</v>
      </c>
    </row>
    <row r="164" spans="1:25" ht="50.1" hidden="1" customHeight="1" x14ac:dyDescent="0.25">
      <c r="A164" s="53" t="s">
        <v>88</v>
      </c>
      <c r="B164" s="53" t="str">
        <f>IF(COUNTIF('Aglomeracje 2022 r.'!$C$13:$C$207,' Dane pomocnicze (ze spr. 21)'!C164)=1,"TAK",IF(COUNTIF('Aglomeracje 2022 r.'!$C$13:$C$207,' Dane pomocnicze (ze spr. 21)'!C164)&gt;1,"TAK, UWAGA, wystepuje w sprawozdaniu więcej niż jeden raz!!!","BRAK"))</f>
        <v>BRAK</v>
      </c>
      <c r="C164" s="53" t="s">
        <v>256</v>
      </c>
      <c r="D164" s="53" t="s">
        <v>1869</v>
      </c>
      <c r="E164" s="53" t="s">
        <v>1639</v>
      </c>
      <c r="F164" s="53" t="s">
        <v>1806</v>
      </c>
      <c r="G164" s="53" t="s">
        <v>1817</v>
      </c>
      <c r="H164" s="53" t="s">
        <v>1811</v>
      </c>
      <c r="I164" s="53" t="s">
        <v>1808</v>
      </c>
      <c r="J164" s="53" t="s">
        <v>1809</v>
      </c>
      <c r="K164" s="53" t="s">
        <v>1869</v>
      </c>
      <c r="L164" s="53" t="s">
        <v>3715</v>
      </c>
      <c r="M164" s="53" t="s">
        <v>1869</v>
      </c>
      <c r="N164" s="53" t="s">
        <v>4002</v>
      </c>
      <c r="O164" s="54">
        <v>8022</v>
      </c>
      <c r="P164" s="53" t="s">
        <v>4003</v>
      </c>
      <c r="Q164" s="53">
        <v>1</v>
      </c>
      <c r="R164" s="55">
        <v>53.596934529999999</v>
      </c>
      <c r="S164" s="55">
        <v>18.348028809999999</v>
      </c>
      <c r="T164" s="55">
        <v>53.603310759999999</v>
      </c>
      <c r="U164" s="55">
        <v>18.323561699999999</v>
      </c>
      <c r="V164" s="53" t="s">
        <v>88</v>
      </c>
      <c r="W164" s="85">
        <v>0</v>
      </c>
      <c r="X164" s="87">
        <v>0.88</v>
      </c>
      <c r="Y164" s="1" t="s">
        <v>7271</v>
      </c>
    </row>
    <row r="165" spans="1:25" ht="50.1" hidden="1" customHeight="1" x14ac:dyDescent="0.25">
      <c r="A165" s="53" t="s">
        <v>88</v>
      </c>
      <c r="B165" s="53" t="str">
        <f>IF(COUNTIF('Aglomeracje 2022 r.'!$C$13:$C$207,' Dane pomocnicze (ze spr. 21)'!C165)=1,"TAK",IF(COUNTIF('Aglomeracje 2022 r.'!$C$13:$C$207,' Dane pomocnicze (ze spr. 21)'!C165)&gt;1,"TAK, UWAGA, wystepuje w sprawozdaniu więcej niż jeden raz!!!","BRAK"))</f>
        <v>BRAK</v>
      </c>
      <c r="C165" s="53" t="s">
        <v>257</v>
      </c>
      <c r="D165" s="53" t="s">
        <v>1870</v>
      </c>
      <c r="E165" s="53" t="s">
        <v>1639</v>
      </c>
      <c r="F165" s="53" t="s">
        <v>1806</v>
      </c>
      <c r="G165" s="53" t="s">
        <v>1817</v>
      </c>
      <c r="H165" s="53" t="s">
        <v>1811</v>
      </c>
      <c r="I165" s="53" t="s">
        <v>1808</v>
      </c>
      <c r="J165" s="53" t="s">
        <v>1809</v>
      </c>
      <c r="K165" s="53" t="s">
        <v>1870</v>
      </c>
      <c r="L165" s="53" t="s">
        <v>3715</v>
      </c>
      <c r="M165" s="53" t="s">
        <v>1870</v>
      </c>
      <c r="N165" s="53" t="s">
        <v>4004</v>
      </c>
      <c r="O165" s="54">
        <v>2583</v>
      </c>
      <c r="P165" s="53" t="s">
        <v>4005</v>
      </c>
      <c r="Q165" s="53">
        <v>1</v>
      </c>
      <c r="R165" s="55">
        <v>53.418100000000003</v>
      </c>
      <c r="S165" s="55">
        <v>18.0961</v>
      </c>
      <c r="T165" s="55">
        <v>53.409100000000002</v>
      </c>
      <c r="U165" s="55">
        <v>18.078199999999999</v>
      </c>
      <c r="V165" s="53" t="s">
        <v>88</v>
      </c>
      <c r="W165" s="85">
        <v>0</v>
      </c>
      <c r="X165" s="87">
        <v>1.1000000000000001</v>
      </c>
      <c r="Y165" s="1" t="s">
        <v>7272</v>
      </c>
    </row>
    <row r="166" spans="1:25" ht="50.1" hidden="1" customHeight="1" x14ac:dyDescent="0.25">
      <c r="A166" s="53" t="s">
        <v>88</v>
      </c>
      <c r="B166" s="53" t="str">
        <f>IF(COUNTIF('Aglomeracje 2022 r.'!$C$13:$C$207,' Dane pomocnicze (ze spr. 21)'!C166)=1,"TAK",IF(COUNTIF('Aglomeracje 2022 r.'!$C$13:$C$207,' Dane pomocnicze (ze spr. 21)'!C166)&gt;1,"TAK, UWAGA, wystepuje w sprawozdaniu więcej niż jeden raz!!!","BRAK"))</f>
        <v>BRAK</v>
      </c>
      <c r="C166" s="53" t="s">
        <v>258</v>
      </c>
      <c r="D166" s="53" t="s">
        <v>1871</v>
      </c>
      <c r="E166" s="53" t="s">
        <v>1639</v>
      </c>
      <c r="F166" s="53" t="s">
        <v>1806</v>
      </c>
      <c r="G166" s="53" t="s">
        <v>1853</v>
      </c>
      <c r="H166" s="53" t="s">
        <v>1811</v>
      </c>
      <c r="I166" s="53" t="s">
        <v>1808</v>
      </c>
      <c r="J166" s="53" t="s">
        <v>1809</v>
      </c>
      <c r="K166" s="53" t="s">
        <v>1871</v>
      </c>
      <c r="L166" s="53" t="s">
        <v>3669</v>
      </c>
      <c r="M166" s="53" t="s">
        <v>1871</v>
      </c>
      <c r="N166" s="53" t="s">
        <v>4006</v>
      </c>
      <c r="O166" s="54">
        <v>4977</v>
      </c>
      <c r="P166" s="53" t="s">
        <v>4007</v>
      </c>
      <c r="Q166" s="53">
        <v>1</v>
      </c>
      <c r="R166" s="55">
        <v>53.532899999999998</v>
      </c>
      <c r="S166" s="55">
        <v>17.520399999999999</v>
      </c>
      <c r="T166" s="55">
        <v>53.528500000000001</v>
      </c>
      <c r="U166" s="55">
        <v>17.547499999999999</v>
      </c>
      <c r="V166" s="53" t="s">
        <v>88</v>
      </c>
      <c r="W166" s="85">
        <v>0.8</v>
      </c>
      <c r="X166" s="87">
        <v>6.7</v>
      </c>
      <c r="Y166" s="1" t="s">
        <v>7273</v>
      </c>
    </row>
    <row r="167" spans="1:25" ht="50.1" hidden="1" customHeight="1" x14ac:dyDescent="0.25">
      <c r="A167" s="53" t="s">
        <v>88</v>
      </c>
      <c r="B167" s="53" t="str">
        <f>IF(COUNTIF('Aglomeracje 2022 r.'!$C$13:$C$207,' Dane pomocnicze (ze spr. 21)'!C167)=1,"TAK",IF(COUNTIF('Aglomeracje 2022 r.'!$C$13:$C$207,' Dane pomocnicze (ze spr. 21)'!C167)&gt;1,"TAK, UWAGA, wystepuje w sprawozdaniu więcej niż jeden raz!!!","BRAK"))</f>
        <v>BRAK</v>
      </c>
      <c r="C167" s="53" t="s">
        <v>259</v>
      </c>
      <c r="D167" s="53" t="s">
        <v>1873</v>
      </c>
      <c r="E167" s="53" t="s">
        <v>1639</v>
      </c>
      <c r="F167" s="53" t="s">
        <v>1806</v>
      </c>
      <c r="G167" s="53" t="s">
        <v>1817</v>
      </c>
      <c r="H167" s="53" t="s">
        <v>1874</v>
      </c>
      <c r="I167" s="53" t="s">
        <v>1808</v>
      </c>
      <c r="J167" s="53" t="s">
        <v>1809</v>
      </c>
      <c r="K167" s="53" t="s">
        <v>1873</v>
      </c>
      <c r="L167" s="53" t="s">
        <v>3715</v>
      </c>
      <c r="M167" s="53" t="s">
        <v>4010</v>
      </c>
      <c r="N167" s="53" t="s">
        <v>4011</v>
      </c>
      <c r="O167" s="54">
        <v>4017</v>
      </c>
      <c r="P167" s="53" t="s">
        <v>4012</v>
      </c>
      <c r="Q167" s="53">
        <v>1</v>
      </c>
      <c r="R167" s="55">
        <v>53.511299999999999</v>
      </c>
      <c r="S167" s="55">
        <v>18.494800000000001</v>
      </c>
      <c r="T167" s="55">
        <v>53.509799999999998</v>
      </c>
      <c r="U167" s="55">
        <v>18.506499999999999</v>
      </c>
      <c r="V167" s="53" t="s">
        <v>88</v>
      </c>
      <c r="W167" s="85">
        <v>1.8</v>
      </c>
      <c r="X167" s="87">
        <v>1.5</v>
      </c>
      <c r="Y167" s="1" t="s">
        <v>7274</v>
      </c>
    </row>
    <row r="168" spans="1:25" ht="50.1" hidden="1" customHeight="1" x14ac:dyDescent="0.25">
      <c r="A168" s="53" t="s">
        <v>88</v>
      </c>
      <c r="B168" s="53" t="str">
        <f>IF(COUNTIF('Aglomeracje 2022 r.'!$C$13:$C$207,' Dane pomocnicze (ze spr. 21)'!C168)=1,"TAK",IF(COUNTIF('Aglomeracje 2022 r.'!$C$13:$C$207,' Dane pomocnicze (ze spr. 21)'!C168)&gt;1,"TAK, UWAGA, wystepuje w sprawozdaniu więcej niż jeden raz!!!","BRAK"))</f>
        <v>BRAK</v>
      </c>
      <c r="C168" s="53" t="s">
        <v>260</v>
      </c>
      <c r="D168" s="53" t="s">
        <v>1875</v>
      </c>
      <c r="E168" s="53" t="s">
        <v>1639</v>
      </c>
      <c r="F168" s="53" t="s">
        <v>1806</v>
      </c>
      <c r="G168" s="53" t="s">
        <v>1825</v>
      </c>
      <c r="H168" s="53" t="s">
        <v>1815</v>
      </c>
      <c r="I168" s="53" t="s">
        <v>1808</v>
      </c>
      <c r="J168" s="53" t="s">
        <v>1809</v>
      </c>
      <c r="K168" s="53" t="s">
        <v>1875</v>
      </c>
      <c r="L168" s="53" t="s">
        <v>3641</v>
      </c>
      <c r="M168" s="53" t="s">
        <v>1875</v>
      </c>
      <c r="N168" s="53" t="s">
        <v>4013</v>
      </c>
      <c r="O168" s="54">
        <v>9022</v>
      </c>
      <c r="P168" s="53" t="s">
        <v>4014</v>
      </c>
      <c r="Q168" s="53">
        <v>1</v>
      </c>
      <c r="R168" s="55">
        <v>53.389899999999997</v>
      </c>
      <c r="S168" s="55">
        <v>19.153400000000001</v>
      </c>
      <c r="T168" s="55">
        <v>53.394599999999997</v>
      </c>
      <c r="U168" s="55">
        <v>19.139500000000002</v>
      </c>
      <c r="V168" s="53" t="s">
        <v>88</v>
      </c>
      <c r="W168" s="85">
        <v>4</v>
      </c>
      <c r="X168" s="87">
        <v>2</v>
      </c>
      <c r="Y168" s="1" t="s">
        <v>7275</v>
      </c>
    </row>
    <row r="169" spans="1:25" ht="50.1" hidden="1" customHeight="1" x14ac:dyDescent="0.25">
      <c r="A169" s="53" t="s">
        <v>88</v>
      </c>
      <c r="B169" s="53" t="str">
        <f>IF(COUNTIF('Aglomeracje 2022 r.'!$C$13:$C$207,' Dane pomocnicze (ze spr. 21)'!C169)=1,"TAK",IF(COUNTIF('Aglomeracje 2022 r.'!$C$13:$C$207,' Dane pomocnicze (ze spr. 21)'!C169)&gt;1,"TAK, UWAGA, wystepuje w sprawozdaniu więcej niż jeden raz!!!","BRAK"))</f>
        <v>BRAK</v>
      </c>
      <c r="C169" s="53" t="s">
        <v>261</v>
      </c>
      <c r="D169" s="53" t="s">
        <v>1877</v>
      </c>
      <c r="E169" s="53" t="s">
        <v>1639</v>
      </c>
      <c r="F169" s="53" t="s">
        <v>1806</v>
      </c>
      <c r="G169" s="53" t="s">
        <v>1878</v>
      </c>
      <c r="H169" s="53" t="s">
        <v>1805</v>
      </c>
      <c r="I169" s="53" t="s">
        <v>1808</v>
      </c>
      <c r="J169" s="53" t="s">
        <v>1809</v>
      </c>
      <c r="K169" s="53" t="s">
        <v>1877</v>
      </c>
      <c r="L169" s="53" t="s">
        <v>3715</v>
      </c>
      <c r="M169" s="53" t="s">
        <v>4019</v>
      </c>
      <c r="N169" s="53" t="s">
        <v>4020</v>
      </c>
      <c r="O169" s="54">
        <v>5148</v>
      </c>
      <c r="P169" s="53" t="s">
        <v>4021</v>
      </c>
      <c r="Q169" s="53">
        <v>1</v>
      </c>
      <c r="R169" s="55">
        <v>52.996299999999998</v>
      </c>
      <c r="S169" s="55">
        <v>18.510100000000001</v>
      </c>
      <c r="T169" s="55">
        <v>52.998100000000001</v>
      </c>
      <c r="U169" s="55">
        <v>18.511399999999998</v>
      </c>
      <c r="V169" s="53" t="s">
        <v>88</v>
      </c>
      <c r="W169" s="85">
        <v>0</v>
      </c>
      <c r="X169" s="87">
        <v>0</v>
      </c>
      <c r="Y169" s="1" t="s">
        <v>7166</v>
      </c>
    </row>
    <row r="170" spans="1:25" ht="50.1" hidden="1" customHeight="1" x14ac:dyDescent="0.25">
      <c r="A170" s="53" t="s">
        <v>88</v>
      </c>
      <c r="B170" s="53" t="str">
        <f>IF(COUNTIF('Aglomeracje 2022 r.'!$C$13:$C$207,' Dane pomocnicze (ze spr. 21)'!C170)=1,"TAK",IF(COUNTIF('Aglomeracje 2022 r.'!$C$13:$C$207,' Dane pomocnicze (ze spr. 21)'!C170)&gt;1,"TAK, UWAGA, wystepuje w sprawozdaniu więcej niż jeden raz!!!","BRAK"))</f>
        <v>BRAK</v>
      </c>
      <c r="C170" s="53" t="s">
        <v>262</v>
      </c>
      <c r="D170" s="53" t="s">
        <v>1879</v>
      </c>
      <c r="E170" s="53" t="s">
        <v>1639</v>
      </c>
      <c r="F170" s="53" t="s">
        <v>1806</v>
      </c>
      <c r="G170" s="53" t="s">
        <v>1878</v>
      </c>
      <c r="H170" s="53" t="s">
        <v>1805</v>
      </c>
      <c r="I170" s="53" t="s">
        <v>1808</v>
      </c>
      <c r="J170" s="53" t="s">
        <v>1809</v>
      </c>
      <c r="K170" s="53" t="s">
        <v>1879</v>
      </c>
      <c r="L170" s="53" t="s">
        <v>3715</v>
      </c>
      <c r="M170" s="53" t="s">
        <v>1879</v>
      </c>
      <c r="N170" s="53" t="s">
        <v>4022</v>
      </c>
      <c r="O170" s="54">
        <v>2867</v>
      </c>
      <c r="P170" s="53" t="s">
        <v>4023</v>
      </c>
      <c r="Q170" s="53">
        <v>1</v>
      </c>
      <c r="R170" s="55">
        <v>52.970300000000002</v>
      </c>
      <c r="S170" s="55">
        <v>18.883199999999999</v>
      </c>
      <c r="T170" s="55">
        <v>53.005800000000001</v>
      </c>
      <c r="U170" s="55">
        <v>18.8307</v>
      </c>
      <c r="V170" s="53" t="s">
        <v>88</v>
      </c>
      <c r="W170" s="85">
        <v>0</v>
      </c>
      <c r="X170" s="87">
        <v>0</v>
      </c>
      <c r="Y170" s="1" t="s">
        <v>7166</v>
      </c>
    </row>
    <row r="171" spans="1:25" ht="50.1" hidden="1" customHeight="1" x14ac:dyDescent="0.25">
      <c r="A171" s="53" t="s">
        <v>88</v>
      </c>
      <c r="B171" s="53" t="str">
        <f>IF(COUNTIF('Aglomeracje 2022 r.'!$C$13:$C$207,' Dane pomocnicze (ze spr. 21)'!C171)=1,"TAK",IF(COUNTIF('Aglomeracje 2022 r.'!$C$13:$C$207,' Dane pomocnicze (ze spr. 21)'!C171)&gt;1,"TAK, UWAGA, wystepuje w sprawozdaniu więcej niż jeden raz!!!","BRAK"))</f>
        <v>BRAK</v>
      </c>
      <c r="C171" s="53" t="s">
        <v>263</v>
      </c>
      <c r="D171" s="53" t="s">
        <v>1880</v>
      </c>
      <c r="E171" s="53" t="s">
        <v>1639</v>
      </c>
      <c r="F171" s="53" t="s">
        <v>1806</v>
      </c>
      <c r="G171" s="53" t="s">
        <v>1881</v>
      </c>
      <c r="H171" s="53" t="s">
        <v>1811</v>
      </c>
      <c r="I171" s="53" t="s">
        <v>1808</v>
      </c>
      <c r="J171" s="53" t="s">
        <v>1809</v>
      </c>
      <c r="K171" s="53" t="s">
        <v>1880</v>
      </c>
      <c r="L171" s="53" t="s">
        <v>3715</v>
      </c>
      <c r="M171" s="53" t="s">
        <v>1880</v>
      </c>
      <c r="N171" s="53" t="s">
        <v>4024</v>
      </c>
      <c r="O171" s="54">
        <v>4372</v>
      </c>
      <c r="P171" s="53" t="s">
        <v>4025</v>
      </c>
      <c r="Q171" s="53">
        <v>1</v>
      </c>
      <c r="R171" s="55">
        <v>53.705100000000002</v>
      </c>
      <c r="S171" s="55">
        <v>18.170300000000001</v>
      </c>
      <c r="T171" s="55">
        <v>53.706800000000001</v>
      </c>
      <c r="U171" s="55">
        <v>18.186900000000001</v>
      </c>
      <c r="V171" s="53" t="s">
        <v>88</v>
      </c>
      <c r="W171" s="85">
        <v>0</v>
      </c>
      <c r="X171" s="87">
        <v>0</v>
      </c>
      <c r="Y171" s="1" t="s">
        <v>7166</v>
      </c>
    </row>
    <row r="172" spans="1:25" ht="50.1" hidden="1" customHeight="1" x14ac:dyDescent="0.25">
      <c r="A172" s="53" t="s">
        <v>88</v>
      </c>
      <c r="B172" s="53" t="str">
        <f>IF(COUNTIF('Aglomeracje 2022 r.'!$C$13:$C$207,' Dane pomocnicze (ze spr. 21)'!C172)=1,"TAK",IF(COUNTIF('Aglomeracje 2022 r.'!$C$13:$C$207,' Dane pomocnicze (ze spr. 21)'!C172)&gt;1,"TAK, UWAGA, wystepuje w sprawozdaniu więcej niż jeden raz!!!","BRAK"))</f>
        <v>BRAK</v>
      </c>
      <c r="C172" s="53" t="s">
        <v>264</v>
      </c>
      <c r="D172" s="53" t="s">
        <v>1883</v>
      </c>
      <c r="E172" s="53" t="s">
        <v>1639</v>
      </c>
      <c r="F172" s="53" t="s">
        <v>1806</v>
      </c>
      <c r="G172" s="53" t="s">
        <v>1878</v>
      </c>
      <c r="H172" s="53" t="s">
        <v>1805</v>
      </c>
      <c r="I172" s="53" t="s">
        <v>1808</v>
      </c>
      <c r="J172" s="53" t="s">
        <v>1809</v>
      </c>
      <c r="K172" s="53" t="s">
        <v>1883</v>
      </c>
      <c r="L172" s="53" t="s">
        <v>3715</v>
      </c>
      <c r="M172" s="53" t="s">
        <v>1883</v>
      </c>
      <c r="N172" s="53" t="s">
        <v>4028</v>
      </c>
      <c r="O172" s="54">
        <v>8570</v>
      </c>
      <c r="P172" s="53" t="s">
        <v>4029</v>
      </c>
      <c r="Q172" s="53">
        <v>1</v>
      </c>
      <c r="R172" s="55">
        <v>53.0304</v>
      </c>
      <c r="S172" s="55">
        <v>18.752099999999999</v>
      </c>
      <c r="T172" s="55">
        <v>53.023600000000002</v>
      </c>
      <c r="U172" s="55">
        <v>18.755800000000001</v>
      </c>
      <c r="V172" s="53" t="s">
        <v>88</v>
      </c>
      <c r="W172" s="85">
        <v>6</v>
      </c>
      <c r="X172" s="87">
        <v>0</v>
      </c>
      <c r="Y172" s="1" t="s">
        <v>7276</v>
      </c>
    </row>
    <row r="173" spans="1:25" ht="50.1" hidden="1" customHeight="1" x14ac:dyDescent="0.25">
      <c r="A173" s="53" t="s">
        <v>88</v>
      </c>
      <c r="B173" s="53" t="str">
        <f>IF(COUNTIF('Aglomeracje 2022 r.'!$C$13:$C$207,' Dane pomocnicze (ze spr. 21)'!C173)=1,"TAK",IF(COUNTIF('Aglomeracje 2022 r.'!$C$13:$C$207,' Dane pomocnicze (ze spr. 21)'!C173)&gt;1,"TAK, UWAGA, wystepuje w sprawozdaniu więcej niż jeden raz!!!","BRAK"))</f>
        <v>BRAK</v>
      </c>
      <c r="C173" s="53" t="s">
        <v>265</v>
      </c>
      <c r="D173" s="53" t="s">
        <v>1884</v>
      </c>
      <c r="E173" s="53" t="s">
        <v>1639</v>
      </c>
      <c r="F173" s="53" t="s">
        <v>1806</v>
      </c>
      <c r="G173" s="53" t="s">
        <v>1847</v>
      </c>
      <c r="H173" s="53" t="s">
        <v>1805</v>
      </c>
      <c r="I173" s="53" t="s">
        <v>1808</v>
      </c>
      <c r="J173" s="53" t="s">
        <v>1809</v>
      </c>
      <c r="K173" s="53" t="s">
        <v>1884</v>
      </c>
      <c r="L173" s="53" t="s">
        <v>3669</v>
      </c>
      <c r="M173" s="53" t="s">
        <v>1884</v>
      </c>
      <c r="N173" s="53" t="s">
        <v>4030</v>
      </c>
      <c r="O173" s="54">
        <v>5277</v>
      </c>
      <c r="P173" s="53" t="s">
        <v>4031</v>
      </c>
      <c r="Q173" s="53">
        <v>1</v>
      </c>
      <c r="R173" s="55">
        <v>53.151499999999999</v>
      </c>
      <c r="S173" s="55">
        <v>18.899100000000001</v>
      </c>
      <c r="T173" s="55">
        <v>53.1492</v>
      </c>
      <c r="U173" s="55">
        <v>18.9056</v>
      </c>
      <c r="V173" s="53" t="s">
        <v>88</v>
      </c>
      <c r="W173" s="85">
        <v>0</v>
      </c>
      <c r="X173" s="87">
        <v>2</v>
      </c>
      <c r="Y173" s="1" t="s">
        <v>7277</v>
      </c>
    </row>
    <row r="174" spans="1:25" ht="50.1" hidden="1" customHeight="1" x14ac:dyDescent="0.25">
      <c r="A174" s="53" t="s">
        <v>88</v>
      </c>
      <c r="B174" s="53" t="str">
        <f>IF(COUNTIF('Aglomeracje 2022 r.'!$C$13:$C$207,' Dane pomocnicze (ze spr. 21)'!C174)=1,"TAK",IF(COUNTIF('Aglomeracje 2022 r.'!$C$13:$C$207,' Dane pomocnicze (ze spr. 21)'!C174)&gt;1,"TAK, UWAGA, wystepuje w sprawozdaniu więcej niż jeden raz!!!","BRAK"))</f>
        <v>BRAK</v>
      </c>
      <c r="C174" s="53" t="s">
        <v>266</v>
      </c>
      <c r="D174" s="53" t="s">
        <v>1885</v>
      </c>
      <c r="E174" s="53" t="s">
        <v>1639</v>
      </c>
      <c r="F174" s="53" t="s">
        <v>1806</v>
      </c>
      <c r="G174" s="53" t="s">
        <v>1839</v>
      </c>
      <c r="H174" s="53" t="s">
        <v>1805</v>
      </c>
      <c r="I174" s="53" t="s">
        <v>1808</v>
      </c>
      <c r="J174" s="53" t="s">
        <v>1809</v>
      </c>
      <c r="K174" s="53" t="s">
        <v>1885</v>
      </c>
      <c r="L174" s="53" t="s">
        <v>3715</v>
      </c>
      <c r="M174" s="53" t="s">
        <v>1885</v>
      </c>
      <c r="N174" s="53" t="s">
        <v>4032</v>
      </c>
      <c r="O174" s="54">
        <v>5854</v>
      </c>
      <c r="P174" s="53" t="s">
        <v>4033</v>
      </c>
      <c r="Q174" s="53">
        <v>1</v>
      </c>
      <c r="R174" s="55">
        <v>53.2089</v>
      </c>
      <c r="S174" s="55">
        <v>18.382100000000001</v>
      </c>
      <c r="T174" s="55">
        <v>53.208599999999997</v>
      </c>
      <c r="U174" s="55">
        <v>18.358599999999999</v>
      </c>
      <c r="V174" s="53" t="s">
        <v>88</v>
      </c>
      <c r="W174" s="85">
        <v>0</v>
      </c>
      <c r="X174" s="87">
        <v>0</v>
      </c>
      <c r="Y174" s="1" t="s">
        <v>7166</v>
      </c>
    </row>
    <row r="175" spans="1:25" ht="50.1" hidden="1" customHeight="1" x14ac:dyDescent="0.25">
      <c r="A175" s="53" t="s">
        <v>88</v>
      </c>
      <c r="B175" s="53" t="str">
        <f>IF(COUNTIF('Aglomeracje 2022 r.'!$C$13:$C$207,' Dane pomocnicze (ze spr. 21)'!C175)=1,"TAK",IF(COUNTIF('Aglomeracje 2022 r.'!$C$13:$C$207,' Dane pomocnicze (ze spr. 21)'!C175)&gt;1,"TAK, UWAGA, wystepuje w sprawozdaniu więcej niż jeden raz!!!","BRAK"))</f>
        <v>BRAK</v>
      </c>
      <c r="C175" s="53" t="s">
        <v>267</v>
      </c>
      <c r="D175" s="53" t="s">
        <v>1886</v>
      </c>
      <c r="E175" s="53" t="s">
        <v>1745</v>
      </c>
      <c r="F175" s="53" t="s">
        <v>1806</v>
      </c>
      <c r="G175" s="53" t="s">
        <v>1878</v>
      </c>
      <c r="H175" s="53" t="s">
        <v>1805</v>
      </c>
      <c r="I175" s="53" t="s">
        <v>1808</v>
      </c>
      <c r="J175" s="53" t="s">
        <v>1809</v>
      </c>
      <c r="K175" s="53" t="s">
        <v>1886</v>
      </c>
      <c r="L175" s="53" t="s">
        <v>3715</v>
      </c>
      <c r="M175" s="53" t="s">
        <v>1886</v>
      </c>
      <c r="N175" s="53" t="s">
        <v>4034</v>
      </c>
      <c r="O175" s="54">
        <v>9440</v>
      </c>
      <c r="P175" s="53" t="s">
        <v>4035</v>
      </c>
      <c r="Q175" s="53">
        <v>0</v>
      </c>
      <c r="R175" s="55">
        <v>53.087000000000003</v>
      </c>
      <c r="S175" s="55">
        <v>18.6235</v>
      </c>
      <c r="T175" s="55">
        <v>53.058399999999999</v>
      </c>
      <c r="U175" s="55">
        <v>18.674299999999999</v>
      </c>
      <c r="V175" s="53" t="s">
        <v>88</v>
      </c>
      <c r="W175" s="85">
        <v>0</v>
      </c>
      <c r="X175" s="87">
        <v>0</v>
      </c>
      <c r="Y175" s="1" t="s">
        <v>7166</v>
      </c>
    </row>
    <row r="176" spans="1:25" ht="50.1" hidden="1" customHeight="1" x14ac:dyDescent="0.25">
      <c r="A176" s="53" t="s">
        <v>88</v>
      </c>
      <c r="B176" s="53" t="str">
        <f>IF(COUNTIF('Aglomeracje 2022 r.'!$C$13:$C$207,' Dane pomocnicze (ze spr. 21)'!C176)=1,"TAK",IF(COUNTIF('Aglomeracje 2022 r.'!$C$13:$C$207,' Dane pomocnicze (ze spr. 21)'!C176)&gt;1,"TAK, UWAGA, wystepuje w sprawozdaniu więcej niż jeden raz!!!","BRAK"))</f>
        <v>BRAK</v>
      </c>
      <c r="C176" s="53" t="s">
        <v>268</v>
      </c>
      <c r="D176" s="53" t="s">
        <v>1888</v>
      </c>
      <c r="E176" s="53" t="s">
        <v>1745</v>
      </c>
      <c r="F176" s="53" t="s">
        <v>1806</v>
      </c>
      <c r="G176" s="53" t="s">
        <v>1878</v>
      </c>
      <c r="H176" s="53" t="s">
        <v>1805</v>
      </c>
      <c r="I176" s="53" t="s">
        <v>1808</v>
      </c>
      <c r="J176" s="53" t="s">
        <v>1809</v>
      </c>
      <c r="K176" s="53" t="s">
        <v>1888</v>
      </c>
      <c r="L176" s="53" t="s">
        <v>3715</v>
      </c>
      <c r="M176" s="53" t="s">
        <v>1888</v>
      </c>
      <c r="N176" s="53" t="s">
        <v>4038</v>
      </c>
      <c r="O176" s="54">
        <v>8757</v>
      </c>
      <c r="P176" s="53" t="s">
        <v>4039</v>
      </c>
      <c r="Q176" s="53">
        <v>0</v>
      </c>
      <c r="R176" s="55">
        <v>53.096200000000003</v>
      </c>
      <c r="S176" s="55">
        <v>18.330300000000001</v>
      </c>
      <c r="T176" s="55">
        <v>0</v>
      </c>
      <c r="U176" s="55">
        <v>0</v>
      </c>
      <c r="V176" s="53" t="s">
        <v>88</v>
      </c>
      <c r="W176" s="85">
        <v>2.2999999999999998</v>
      </c>
      <c r="X176" s="87">
        <v>0</v>
      </c>
      <c r="Y176" s="1" t="s">
        <v>7266</v>
      </c>
    </row>
    <row r="177" spans="1:25" ht="50.1" hidden="1" customHeight="1" x14ac:dyDescent="0.25">
      <c r="A177" s="53" t="s">
        <v>88</v>
      </c>
      <c r="B177" s="53" t="str">
        <f>IF(COUNTIF('Aglomeracje 2022 r.'!$C$13:$C$207,' Dane pomocnicze (ze spr. 21)'!C177)=1,"TAK",IF(COUNTIF('Aglomeracje 2022 r.'!$C$13:$C$207,' Dane pomocnicze (ze spr. 21)'!C177)&gt;1,"TAK, UWAGA, wystepuje w sprawozdaniu więcej niż jeden raz!!!","BRAK"))</f>
        <v>BRAK</v>
      </c>
      <c r="C177" s="53" t="s">
        <v>269</v>
      </c>
      <c r="D177" s="53" t="s">
        <v>1889</v>
      </c>
      <c r="E177" s="53" t="s">
        <v>1639</v>
      </c>
      <c r="F177" s="53" t="s">
        <v>1806</v>
      </c>
      <c r="G177" s="53" t="s">
        <v>1842</v>
      </c>
      <c r="H177" s="53" t="s">
        <v>1805</v>
      </c>
      <c r="I177" s="53" t="s">
        <v>1808</v>
      </c>
      <c r="J177" s="53" t="s">
        <v>1809</v>
      </c>
      <c r="K177" s="53" t="s">
        <v>1889</v>
      </c>
      <c r="L177" s="53" t="s">
        <v>3669</v>
      </c>
      <c r="M177" s="53" t="s">
        <v>1889</v>
      </c>
      <c r="N177" s="53" t="s">
        <v>4040</v>
      </c>
      <c r="O177" s="54">
        <v>4204</v>
      </c>
      <c r="P177" s="53" t="s">
        <v>4041</v>
      </c>
      <c r="Q177" s="53">
        <v>1</v>
      </c>
      <c r="R177" s="55">
        <v>52.865400000000001</v>
      </c>
      <c r="S177" s="55">
        <v>19.357399999999998</v>
      </c>
      <c r="T177" s="55">
        <v>52.856999999999999</v>
      </c>
      <c r="U177" s="55">
        <v>19.348700000000001</v>
      </c>
      <c r="V177" s="53" t="s">
        <v>88</v>
      </c>
      <c r="W177" s="85">
        <v>7.1</v>
      </c>
      <c r="X177" s="87">
        <v>0</v>
      </c>
      <c r="Y177" s="1" t="s">
        <v>7278</v>
      </c>
    </row>
    <row r="178" spans="1:25" ht="50.1" hidden="1" customHeight="1" x14ac:dyDescent="0.25">
      <c r="A178" s="53" t="s">
        <v>88</v>
      </c>
      <c r="B178" s="53" t="str">
        <f>IF(COUNTIF('Aglomeracje 2022 r.'!$C$13:$C$207,' Dane pomocnicze (ze spr. 21)'!C178)=1,"TAK",IF(COUNTIF('Aglomeracje 2022 r.'!$C$13:$C$207,' Dane pomocnicze (ze spr. 21)'!C178)&gt;1,"TAK, UWAGA, wystepuje w sprawozdaniu więcej niż jeden raz!!!","BRAK"))</f>
        <v>BRAK</v>
      </c>
      <c r="C178" s="53" t="s">
        <v>270</v>
      </c>
      <c r="D178" s="53" t="s">
        <v>1891</v>
      </c>
      <c r="E178" s="53" t="s">
        <v>1639</v>
      </c>
      <c r="F178" s="53" t="s">
        <v>1806</v>
      </c>
      <c r="G178" s="53" t="s">
        <v>1817</v>
      </c>
      <c r="H178" s="53" t="s">
        <v>1805</v>
      </c>
      <c r="I178" s="53" t="s">
        <v>1808</v>
      </c>
      <c r="J178" s="53" t="s">
        <v>1809</v>
      </c>
      <c r="K178" s="53" t="s">
        <v>1891</v>
      </c>
      <c r="L178" s="53" t="s">
        <v>3715</v>
      </c>
      <c r="M178" s="53" t="s">
        <v>1891</v>
      </c>
      <c r="N178" s="53" t="s">
        <v>4043</v>
      </c>
      <c r="O178" s="54">
        <v>6245</v>
      </c>
      <c r="P178" s="53">
        <v>0</v>
      </c>
      <c r="Q178" s="53">
        <v>1</v>
      </c>
      <c r="R178" s="55">
        <v>53.491300000000003</v>
      </c>
      <c r="S178" s="55">
        <v>18.713799999999999</v>
      </c>
      <c r="T178" s="55">
        <v>53.489600000000003</v>
      </c>
      <c r="U178" s="55">
        <v>18.6891</v>
      </c>
      <c r="V178" s="53" t="s">
        <v>88</v>
      </c>
      <c r="W178" s="85">
        <v>6.39</v>
      </c>
      <c r="X178" s="87">
        <v>0</v>
      </c>
      <c r="Y178" s="1" t="s">
        <v>7232</v>
      </c>
    </row>
    <row r="179" spans="1:25" ht="50.1" hidden="1" customHeight="1" x14ac:dyDescent="0.25">
      <c r="A179" s="53" t="s">
        <v>88</v>
      </c>
      <c r="B179" s="53" t="str">
        <f>IF(COUNTIF('Aglomeracje 2022 r.'!$C$13:$C$207,' Dane pomocnicze (ze spr. 21)'!C179)=1,"TAK",IF(COUNTIF('Aglomeracje 2022 r.'!$C$13:$C$207,' Dane pomocnicze (ze spr. 21)'!C179)&gt;1,"TAK, UWAGA, wystepuje w sprawozdaniu więcej niż jeden raz!!!","BRAK"))</f>
        <v>BRAK</v>
      </c>
      <c r="C179" s="53" t="s">
        <v>271</v>
      </c>
      <c r="D179" s="53" t="s">
        <v>1892</v>
      </c>
      <c r="E179" s="53" t="s">
        <v>1745</v>
      </c>
      <c r="F179" s="53" t="s">
        <v>1806</v>
      </c>
      <c r="G179" s="53" t="s">
        <v>1881</v>
      </c>
      <c r="H179" s="53" t="s">
        <v>1874</v>
      </c>
      <c r="I179" s="53" t="s">
        <v>1808</v>
      </c>
      <c r="J179" s="53" t="s">
        <v>1809</v>
      </c>
      <c r="K179" s="53" t="s">
        <v>1892</v>
      </c>
      <c r="L179" s="53" t="s">
        <v>3715</v>
      </c>
      <c r="M179" s="53" t="s">
        <v>4044</v>
      </c>
      <c r="N179" s="53" t="s">
        <v>4045</v>
      </c>
      <c r="O179" s="54">
        <v>5278</v>
      </c>
      <c r="P179" s="53" t="s">
        <v>4046</v>
      </c>
      <c r="Q179" s="53">
        <v>0</v>
      </c>
      <c r="R179" s="55">
        <v>53.486199999999997</v>
      </c>
      <c r="S179" s="55">
        <v>17.8093</v>
      </c>
      <c r="T179" s="55">
        <v>53.570300000000003</v>
      </c>
      <c r="U179" s="55">
        <v>17.872599999999998</v>
      </c>
      <c r="V179" s="53" t="s">
        <v>88</v>
      </c>
      <c r="W179" s="85">
        <v>0</v>
      </c>
      <c r="X179" s="87">
        <v>25</v>
      </c>
      <c r="Y179" s="1" t="s">
        <v>7279</v>
      </c>
    </row>
    <row r="180" spans="1:25" ht="50.1" hidden="1" customHeight="1" x14ac:dyDescent="0.25">
      <c r="A180" s="53" t="s">
        <v>88</v>
      </c>
      <c r="B180" s="53" t="str">
        <f>IF(COUNTIF('Aglomeracje 2022 r.'!$C$13:$C$207,' Dane pomocnicze (ze spr. 21)'!C180)=1,"TAK",IF(COUNTIF('Aglomeracje 2022 r.'!$C$13:$C$207,' Dane pomocnicze (ze spr. 21)'!C180)&gt;1,"TAK, UWAGA, wystepuje w sprawozdaniu więcej niż jeden raz!!!","BRAK"))</f>
        <v>BRAK</v>
      </c>
      <c r="C180" s="53" t="s">
        <v>272</v>
      </c>
      <c r="D180" s="53" t="s">
        <v>1896</v>
      </c>
      <c r="E180" s="53" t="s">
        <v>1639</v>
      </c>
      <c r="F180" s="53" t="s">
        <v>1806</v>
      </c>
      <c r="G180" s="53" t="s">
        <v>1853</v>
      </c>
      <c r="H180" s="53" t="s">
        <v>1811</v>
      </c>
      <c r="I180" s="53" t="s">
        <v>1808</v>
      </c>
      <c r="J180" s="53" t="s">
        <v>1809</v>
      </c>
      <c r="K180" s="53" t="s">
        <v>1896</v>
      </c>
      <c r="L180" s="53" t="s">
        <v>3715</v>
      </c>
      <c r="M180" s="53" t="s">
        <v>1896</v>
      </c>
      <c r="N180" s="53" t="s">
        <v>4054</v>
      </c>
      <c r="O180" s="54">
        <v>2270</v>
      </c>
      <c r="P180" s="53" t="s">
        <v>4055</v>
      </c>
      <c r="Q180" s="53">
        <v>1</v>
      </c>
      <c r="R180" s="55">
        <v>53.388500000000001</v>
      </c>
      <c r="S180" s="55">
        <v>17.688400000000001</v>
      </c>
      <c r="T180" s="55">
        <v>53.138300000000001</v>
      </c>
      <c r="U180" s="55">
        <v>17.374199999999998</v>
      </c>
      <c r="V180" s="53" t="s">
        <v>88</v>
      </c>
      <c r="W180" s="85">
        <v>0</v>
      </c>
      <c r="X180" s="87">
        <v>0</v>
      </c>
      <c r="Y180" s="1" t="s">
        <v>7166</v>
      </c>
    </row>
    <row r="181" spans="1:25" ht="50.1" hidden="1" customHeight="1" x14ac:dyDescent="0.25">
      <c r="A181" s="53" t="s">
        <v>88</v>
      </c>
      <c r="B181" s="53" t="str">
        <f>IF(COUNTIF('Aglomeracje 2022 r.'!$C$13:$C$207,' Dane pomocnicze (ze spr. 21)'!C181)=1,"TAK",IF(COUNTIF('Aglomeracje 2022 r.'!$C$13:$C$207,' Dane pomocnicze (ze spr. 21)'!C181)&gt;1,"TAK, UWAGA, wystepuje w sprawozdaniu więcej niż jeden raz!!!","BRAK"))</f>
        <v>BRAK</v>
      </c>
      <c r="C181" s="53" t="s">
        <v>273</v>
      </c>
      <c r="D181" s="53" t="s">
        <v>1897</v>
      </c>
      <c r="E181" s="53" t="s">
        <v>1639</v>
      </c>
      <c r="F181" s="53" t="s">
        <v>1806</v>
      </c>
      <c r="G181" s="53" t="s">
        <v>1829</v>
      </c>
      <c r="H181" s="53" t="s">
        <v>1805</v>
      </c>
      <c r="I181" s="53" t="s">
        <v>1808</v>
      </c>
      <c r="J181" s="53" t="s">
        <v>1809</v>
      </c>
      <c r="K181" s="53" t="s">
        <v>1897</v>
      </c>
      <c r="L181" s="53" t="s">
        <v>3715</v>
      </c>
      <c r="M181" s="53" t="s">
        <v>1897</v>
      </c>
      <c r="N181" s="53" t="s">
        <v>4056</v>
      </c>
      <c r="O181" s="54">
        <v>2092</v>
      </c>
      <c r="P181" s="53" t="s">
        <v>4057</v>
      </c>
      <c r="Q181" s="53">
        <v>1</v>
      </c>
      <c r="R181" s="55">
        <v>52.804600000000001</v>
      </c>
      <c r="S181" s="55">
        <v>18.872699999999998</v>
      </c>
      <c r="T181" s="55">
        <v>52.805199999999999</v>
      </c>
      <c r="U181" s="55">
        <v>18.886800000000001</v>
      </c>
      <c r="V181" s="53" t="s">
        <v>88</v>
      </c>
      <c r="W181" s="85">
        <v>0.09</v>
      </c>
      <c r="X181" s="87">
        <v>0</v>
      </c>
      <c r="Y181" s="1" t="s">
        <v>7280</v>
      </c>
    </row>
    <row r="182" spans="1:25" ht="50.1" hidden="1" customHeight="1" x14ac:dyDescent="0.25">
      <c r="A182" s="53" t="s">
        <v>88</v>
      </c>
      <c r="B182" s="53" t="str">
        <f>IF(COUNTIF('Aglomeracje 2022 r.'!$C$13:$C$207,' Dane pomocnicze (ze spr. 21)'!C182)=1,"TAK",IF(COUNTIF('Aglomeracje 2022 r.'!$C$13:$C$207,' Dane pomocnicze (ze spr. 21)'!C182)&gt;1,"TAK, UWAGA, wystepuje w sprawozdaniu więcej niż jeden raz!!!","BRAK"))</f>
        <v>BRAK</v>
      </c>
      <c r="C182" s="53" t="s">
        <v>274</v>
      </c>
      <c r="D182" s="53" t="s">
        <v>1898</v>
      </c>
      <c r="E182" s="53" t="s">
        <v>1745</v>
      </c>
      <c r="F182" s="53" t="s">
        <v>1806</v>
      </c>
      <c r="G182" s="53" t="s">
        <v>1878</v>
      </c>
      <c r="H182" s="53" t="s">
        <v>1805</v>
      </c>
      <c r="I182" s="53" t="s">
        <v>1808</v>
      </c>
      <c r="J182" s="53" t="s">
        <v>1809</v>
      </c>
      <c r="K182" s="53" t="s">
        <v>1898</v>
      </c>
      <c r="L182" s="53" t="s">
        <v>3715</v>
      </c>
      <c r="M182" s="53" t="s">
        <v>1898</v>
      </c>
      <c r="N182" s="53" t="s">
        <v>4058</v>
      </c>
      <c r="O182" s="54">
        <v>2963</v>
      </c>
      <c r="P182" s="53" t="s">
        <v>4059</v>
      </c>
      <c r="Q182" s="53">
        <v>0</v>
      </c>
      <c r="R182" s="55">
        <v>53.139000000000003</v>
      </c>
      <c r="S182" s="55">
        <v>18.4756</v>
      </c>
      <c r="T182" s="55">
        <v>53.140500000000003</v>
      </c>
      <c r="U182" s="55">
        <v>18.468299999999999</v>
      </c>
      <c r="V182" s="53" t="s">
        <v>88</v>
      </c>
      <c r="W182" s="85">
        <v>0</v>
      </c>
      <c r="X182" s="87">
        <v>0</v>
      </c>
      <c r="Y182" s="1" t="s">
        <v>7166</v>
      </c>
    </row>
    <row r="183" spans="1:25" ht="50.1" hidden="1" customHeight="1" x14ac:dyDescent="0.25">
      <c r="A183" s="53" t="s">
        <v>88</v>
      </c>
      <c r="B183" s="53" t="str">
        <f>IF(COUNTIF('Aglomeracje 2022 r.'!$C$13:$C$207,' Dane pomocnicze (ze spr. 21)'!C183)=1,"TAK",IF(COUNTIF('Aglomeracje 2022 r.'!$C$13:$C$207,' Dane pomocnicze (ze spr. 21)'!C183)&gt;1,"TAK, UWAGA, wystepuje w sprawozdaniu więcej niż jeden raz!!!","BRAK"))</f>
        <v>BRAK</v>
      </c>
      <c r="C183" s="53" t="s">
        <v>275</v>
      </c>
      <c r="D183" s="53" t="s">
        <v>1899</v>
      </c>
      <c r="E183" s="53" t="s">
        <v>1639</v>
      </c>
      <c r="F183" s="53" t="s">
        <v>1806</v>
      </c>
      <c r="G183" s="53" t="s">
        <v>1900</v>
      </c>
      <c r="H183" s="53" t="s">
        <v>1901</v>
      </c>
      <c r="I183" s="53" t="s">
        <v>1808</v>
      </c>
      <c r="J183" s="53" t="s">
        <v>1809</v>
      </c>
      <c r="K183" s="53" t="s">
        <v>1899</v>
      </c>
      <c r="L183" s="53" t="s">
        <v>3715</v>
      </c>
      <c r="M183" s="53" t="s">
        <v>1899</v>
      </c>
      <c r="N183" s="53" t="s">
        <v>4060</v>
      </c>
      <c r="O183" s="54">
        <v>5914</v>
      </c>
      <c r="P183" s="53" t="s">
        <v>4061</v>
      </c>
      <c r="Q183" s="53">
        <v>1</v>
      </c>
      <c r="R183" s="55">
        <v>53.44</v>
      </c>
      <c r="S183" s="55">
        <v>19.097200000000001</v>
      </c>
      <c r="T183" s="55">
        <v>53.441099999999999</v>
      </c>
      <c r="U183" s="55">
        <v>19.103200000000001</v>
      </c>
      <c r="V183" s="53" t="s">
        <v>88</v>
      </c>
      <c r="W183" s="85">
        <v>0</v>
      </c>
      <c r="X183" s="87">
        <v>0</v>
      </c>
      <c r="Y183" s="1" t="s">
        <v>7166</v>
      </c>
    </row>
    <row r="184" spans="1:25" ht="50.1" hidden="1" customHeight="1" x14ac:dyDescent="0.25">
      <c r="A184" s="53" t="s">
        <v>88</v>
      </c>
      <c r="B184" s="53" t="str">
        <f>IF(COUNTIF('Aglomeracje 2022 r.'!$C$13:$C$207,' Dane pomocnicze (ze spr. 21)'!C184)=1,"TAK",IF(COUNTIF('Aglomeracje 2022 r.'!$C$13:$C$207,' Dane pomocnicze (ze spr. 21)'!C184)&gt;1,"TAK, UWAGA, wystepuje w sprawozdaniu więcej niż jeden raz!!!","BRAK"))</f>
        <v>BRAK</v>
      </c>
      <c r="C184" s="53" t="s">
        <v>276</v>
      </c>
      <c r="D184" s="53" t="s">
        <v>1903</v>
      </c>
      <c r="E184" s="53" t="s">
        <v>1639</v>
      </c>
      <c r="F184" s="53" t="s">
        <v>1806</v>
      </c>
      <c r="G184" s="53" t="s">
        <v>1881</v>
      </c>
      <c r="H184" s="53" t="s">
        <v>1811</v>
      </c>
      <c r="I184" s="53" t="s">
        <v>1808</v>
      </c>
      <c r="J184" s="53" t="s">
        <v>1809</v>
      </c>
      <c r="K184" s="53" t="s">
        <v>1903</v>
      </c>
      <c r="L184" s="53" t="s">
        <v>3715</v>
      </c>
      <c r="M184" s="53" t="s">
        <v>1903</v>
      </c>
      <c r="N184" s="53" t="s">
        <v>4064</v>
      </c>
      <c r="O184" s="54">
        <v>3222</v>
      </c>
      <c r="P184" s="53" t="s">
        <v>4065</v>
      </c>
      <c r="Q184" s="53">
        <v>1</v>
      </c>
      <c r="R184" s="55">
        <v>53.466299999999997</v>
      </c>
      <c r="S184" s="55">
        <v>18.020600000000002</v>
      </c>
      <c r="T184" s="55">
        <v>53.5</v>
      </c>
      <c r="U184" s="55">
        <v>17.992899999999999</v>
      </c>
      <c r="V184" s="53" t="s">
        <v>88</v>
      </c>
      <c r="W184" s="85">
        <v>0</v>
      </c>
      <c r="X184" s="87">
        <v>12</v>
      </c>
      <c r="Y184" s="1" t="s">
        <v>7171</v>
      </c>
    </row>
    <row r="185" spans="1:25" ht="50.1" hidden="1" customHeight="1" x14ac:dyDescent="0.25">
      <c r="A185" s="53" t="s">
        <v>88</v>
      </c>
      <c r="B185" s="53" t="str">
        <f>IF(COUNTIF('Aglomeracje 2022 r.'!$C$13:$C$207,' Dane pomocnicze (ze spr. 21)'!C185)=1,"TAK",IF(COUNTIF('Aglomeracje 2022 r.'!$C$13:$C$207,' Dane pomocnicze (ze spr. 21)'!C185)&gt;1,"TAK, UWAGA, wystepuje w sprawozdaniu więcej niż jeden raz!!!","BRAK"))</f>
        <v>BRAK</v>
      </c>
      <c r="C185" s="53" t="s">
        <v>277</v>
      </c>
      <c r="D185" s="53" t="s">
        <v>1905</v>
      </c>
      <c r="E185" s="53" t="s">
        <v>1639</v>
      </c>
      <c r="F185" s="53" t="s">
        <v>1806</v>
      </c>
      <c r="G185" s="53" t="s">
        <v>1822</v>
      </c>
      <c r="H185" s="53" t="s">
        <v>1805</v>
      </c>
      <c r="I185" s="53" t="s">
        <v>1808</v>
      </c>
      <c r="J185" s="53" t="s">
        <v>1809</v>
      </c>
      <c r="K185" s="53" t="s">
        <v>1905</v>
      </c>
      <c r="L185" s="53" t="s">
        <v>3715</v>
      </c>
      <c r="M185" s="53" t="s">
        <v>1905</v>
      </c>
      <c r="N185" s="53" t="s">
        <v>4067</v>
      </c>
      <c r="O185" s="54">
        <v>2035</v>
      </c>
      <c r="P185" s="53" t="s">
        <v>4068</v>
      </c>
      <c r="Q185" s="53">
        <v>1</v>
      </c>
      <c r="R185" s="55">
        <v>52.777299999999997</v>
      </c>
      <c r="S185" s="55">
        <v>18.543099999999999</v>
      </c>
      <c r="T185" s="55">
        <v>52.786085</v>
      </c>
      <c r="U185" s="55">
        <v>18.5315166</v>
      </c>
      <c r="V185" s="53" t="s">
        <v>88</v>
      </c>
      <c r="W185" s="85">
        <v>1.1000000000000001</v>
      </c>
      <c r="X185" s="87">
        <v>1</v>
      </c>
      <c r="Y185" s="1" t="s">
        <v>7281</v>
      </c>
    </row>
    <row r="186" spans="1:25" ht="50.1" hidden="1" customHeight="1" x14ac:dyDescent="0.25">
      <c r="A186" s="53" t="s">
        <v>88</v>
      </c>
      <c r="B186" s="53" t="str">
        <f>IF(COUNTIF('Aglomeracje 2022 r.'!$C$13:$C$207,' Dane pomocnicze (ze spr. 21)'!C186)=1,"TAK",IF(COUNTIF('Aglomeracje 2022 r.'!$C$13:$C$207,' Dane pomocnicze (ze spr. 21)'!C186)&gt;1,"TAK, UWAGA, wystepuje w sprawozdaniu więcej niż jeden raz!!!","BRAK"))</f>
        <v>BRAK</v>
      </c>
      <c r="C186" s="53" t="s">
        <v>278</v>
      </c>
      <c r="D186" s="53" t="s">
        <v>1906</v>
      </c>
      <c r="E186" s="53" t="s">
        <v>1639</v>
      </c>
      <c r="F186" s="53" t="s">
        <v>1806</v>
      </c>
      <c r="G186" s="53" t="s">
        <v>1839</v>
      </c>
      <c r="H186" s="53" t="s">
        <v>1805</v>
      </c>
      <c r="I186" s="53" t="s">
        <v>1808</v>
      </c>
      <c r="J186" s="53" t="s">
        <v>1809</v>
      </c>
      <c r="K186" s="53" t="s">
        <v>1906</v>
      </c>
      <c r="L186" s="53" t="s">
        <v>3715</v>
      </c>
      <c r="M186" s="53" t="s">
        <v>1906</v>
      </c>
      <c r="N186" s="53" t="s">
        <v>4069</v>
      </c>
      <c r="O186" s="54">
        <v>3754</v>
      </c>
      <c r="P186" s="53" t="s">
        <v>4070</v>
      </c>
      <c r="Q186" s="53">
        <v>1</v>
      </c>
      <c r="R186" s="55">
        <v>53.249499999999998</v>
      </c>
      <c r="S186" s="55">
        <v>18.562000000000001</v>
      </c>
      <c r="T186" s="55">
        <v>53.231400000000001</v>
      </c>
      <c r="U186" s="55">
        <v>18.505199999999999</v>
      </c>
      <c r="V186" s="53" t="s">
        <v>88</v>
      </c>
      <c r="W186" s="85">
        <v>0.8</v>
      </c>
      <c r="X186" s="87">
        <v>0</v>
      </c>
      <c r="Y186" s="1" t="s">
        <v>7282</v>
      </c>
    </row>
    <row r="187" spans="1:25" ht="50.1" hidden="1" customHeight="1" x14ac:dyDescent="0.25">
      <c r="A187" s="53" t="s">
        <v>88</v>
      </c>
      <c r="B187" s="53" t="str">
        <f>IF(COUNTIF('Aglomeracje 2022 r.'!$C$13:$C$207,' Dane pomocnicze (ze spr. 21)'!C187)=1,"TAK",IF(COUNTIF('Aglomeracje 2022 r.'!$C$13:$C$207,' Dane pomocnicze (ze spr. 21)'!C187)&gt;1,"TAK, UWAGA, wystepuje w sprawozdaniu więcej niż jeden raz!!!","BRAK"))</f>
        <v>BRAK</v>
      </c>
      <c r="C187" s="53" t="s">
        <v>279</v>
      </c>
      <c r="D187" s="53" t="s">
        <v>1908</v>
      </c>
      <c r="E187" s="53" t="s">
        <v>1639</v>
      </c>
      <c r="F187" s="53" t="s">
        <v>1806</v>
      </c>
      <c r="G187" s="53" t="s">
        <v>1817</v>
      </c>
      <c r="H187" s="53" t="s">
        <v>1811</v>
      </c>
      <c r="I187" s="53" t="s">
        <v>1808</v>
      </c>
      <c r="J187" s="53" t="s">
        <v>1809</v>
      </c>
      <c r="K187" s="53" t="s">
        <v>1908</v>
      </c>
      <c r="L187" s="53" t="s">
        <v>3715</v>
      </c>
      <c r="M187" s="53" t="s">
        <v>1908</v>
      </c>
      <c r="N187" s="53" t="s">
        <v>4073</v>
      </c>
      <c r="O187" s="54">
        <v>3184</v>
      </c>
      <c r="P187" s="53" t="s">
        <v>4074</v>
      </c>
      <c r="Q187" s="53">
        <v>1</v>
      </c>
      <c r="R187" s="55">
        <v>53.5276</v>
      </c>
      <c r="S187" s="55">
        <v>18.212900000000001</v>
      </c>
      <c r="T187" s="55">
        <v>53.536200000000001</v>
      </c>
      <c r="U187" s="55">
        <v>18.2136</v>
      </c>
      <c r="V187" s="53" t="s">
        <v>88</v>
      </c>
      <c r="W187" s="85">
        <v>0</v>
      </c>
      <c r="X187" s="87">
        <v>0</v>
      </c>
      <c r="Y187" s="1" t="s">
        <v>7166</v>
      </c>
    </row>
    <row r="188" spans="1:25" ht="50.1" hidden="1" customHeight="1" x14ac:dyDescent="0.25">
      <c r="A188" s="53" t="s">
        <v>88</v>
      </c>
      <c r="B188" s="53" t="str">
        <f>IF(COUNTIF('Aglomeracje 2022 r.'!$C$13:$C$207,' Dane pomocnicze (ze spr. 21)'!C188)=1,"TAK",IF(COUNTIF('Aglomeracje 2022 r.'!$C$13:$C$207,' Dane pomocnicze (ze spr. 21)'!C188)&gt;1,"TAK, UWAGA, wystepuje w sprawozdaniu więcej niż jeden raz!!!","BRAK"))</f>
        <v>BRAK</v>
      </c>
      <c r="C188" s="53" t="s">
        <v>280</v>
      </c>
      <c r="D188" s="53" t="s">
        <v>1911</v>
      </c>
      <c r="E188" s="53" t="s">
        <v>1639</v>
      </c>
      <c r="F188" s="53" t="s">
        <v>1806</v>
      </c>
      <c r="G188" s="53" t="s">
        <v>1878</v>
      </c>
      <c r="H188" s="53" t="s">
        <v>1805</v>
      </c>
      <c r="I188" s="53" t="s">
        <v>1808</v>
      </c>
      <c r="J188" s="53" t="s">
        <v>1809</v>
      </c>
      <c r="K188" s="53" t="s">
        <v>1911</v>
      </c>
      <c r="L188" s="53" t="s">
        <v>3715</v>
      </c>
      <c r="M188" s="53" t="s">
        <v>1911</v>
      </c>
      <c r="N188" s="53" t="s">
        <v>4080</v>
      </c>
      <c r="O188" s="54">
        <v>3465</v>
      </c>
      <c r="P188" s="53" t="s">
        <v>4081</v>
      </c>
      <c r="Q188" s="53">
        <v>1</v>
      </c>
      <c r="R188" s="55">
        <v>52.944000000000003</v>
      </c>
      <c r="S188" s="55">
        <v>18.9376</v>
      </c>
      <c r="T188" s="55">
        <v>52.932400000000001</v>
      </c>
      <c r="U188" s="55">
        <v>18.953099999999999</v>
      </c>
      <c r="V188" s="53" t="s">
        <v>88</v>
      </c>
      <c r="W188" s="85">
        <v>0.32</v>
      </c>
      <c r="X188" s="87">
        <v>0</v>
      </c>
      <c r="Y188" s="1" t="s">
        <v>7283</v>
      </c>
    </row>
    <row r="189" spans="1:25" ht="50.1" hidden="1" customHeight="1" x14ac:dyDescent="0.25">
      <c r="A189" s="53" t="s">
        <v>88</v>
      </c>
      <c r="B189" s="53" t="str">
        <f>IF(COUNTIF('Aglomeracje 2022 r.'!$C$13:$C$207,' Dane pomocnicze (ze spr. 21)'!C189)=1,"TAK",IF(COUNTIF('Aglomeracje 2022 r.'!$C$13:$C$207,' Dane pomocnicze (ze spr. 21)'!C189)&gt;1,"TAK, UWAGA, wystepuje w sprawozdaniu więcej niż jeden raz!!!","BRAK"))</f>
        <v>BRAK</v>
      </c>
      <c r="C189" s="53" t="s">
        <v>281</v>
      </c>
      <c r="D189" s="53" t="s">
        <v>1914</v>
      </c>
      <c r="E189" s="53" t="s">
        <v>1639</v>
      </c>
      <c r="F189" s="53" t="s">
        <v>1806</v>
      </c>
      <c r="G189" s="53" t="s">
        <v>1843</v>
      </c>
      <c r="H189" s="53" t="s">
        <v>1805</v>
      </c>
      <c r="I189" s="53" t="s">
        <v>1808</v>
      </c>
      <c r="J189" s="53" t="s">
        <v>1809</v>
      </c>
      <c r="K189" s="53" t="s">
        <v>1914</v>
      </c>
      <c r="L189" s="53" t="s">
        <v>3715</v>
      </c>
      <c r="M189" s="53" t="s">
        <v>1914</v>
      </c>
      <c r="N189" s="53" t="s">
        <v>4086</v>
      </c>
      <c r="O189" s="54">
        <v>2627</v>
      </c>
      <c r="P189" s="53" t="s">
        <v>4087</v>
      </c>
      <c r="Q189" s="53">
        <v>1</v>
      </c>
      <c r="R189" s="55">
        <v>52.5443</v>
      </c>
      <c r="S189" s="55">
        <v>19.716000000000001</v>
      </c>
      <c r="T189" s="55">
        <v>52.926200000000001</v>
      </c>
      <c r="U189" s="55">
        <v>19.112100000000002</v>
      </c>
      <c r="V189" s="53" t="s">
        <v>88</v>
      </c>
      <c r="W189" s="85">
        <v>0</v>
      </c>
      <c r="X189" s="87">
        <v>0</v>
      </c>
      <c r="Y189" s="1" t="s">
        <v>7166</v>
      </c>
    </row>
    <row r="190" spans="1:25" ht="50.1" hidden="1" customHeight="1" x14ac:dyDescent="0.25">
      <c r="A190" s="53" t="s">
        <v>88</v>
      </c>
      <c r="B190" s="53" t="str">
        <f>IF(COUNTIF('Aglomeracje 2022 r.'!$C$13:$C$207,' Dane pomocnicze (ze spr. 21)'!C190)=1,"TAK",IF(COUNTIF('Aglomeracje 2022 r.'!$C$13:$C$207,' Dane pomocnicze (ze spr. 21)'!C190)&gt;1,"TAK, UWAGA, wystepuje w sprawozdaniu więcej niż jeden raz!!!","BRAK"))</f>
        <v>BRAK</v>
      </c>
      <c r="C190" s="53" t="s">
        <v>282</v>
      </c>
      <c r="D190" s="53" t="s">
        <v>1915</v>
      </c>
      <c r="E190" s="53" t="s">
        <v>1650</v>
      </c>
      <c r="F190" s="53" t="s">
        <v>1806</v>
      </c>
      <c r="G190" s="53" t="s">
        <v>1817</v>
      </c>
      <c r="H190" s="53" t="s">
        <v>1811</v>
      </c>
      <c r="I190" s="53" t="s">
        <v>1808</v>
      </c>
      <c r="J190" s="53" t="s">
        <v>1809</v>
      </c>
      <c r="K190" s="53" t="s">
        <v>1915</v>
      </c>
      <c r="L190" s="53" t="s">
        <v>3715</v>
      </c>
      <c r="M190" s="53" t="s">
        <v>1915</v>
      </c>
      <c r="N190" s="53" t="s">
        <v>4088</v>
      </c>
      <c r="O190" s="54">
        <v>2102</v>
      </c>
      <c r="P190" s="53">
        <v>0</v>
      </c>
      <c r="Q190" s="53">
        <v>4</v>
      </c>
      <c r="R190" s="55">
        <v>53.514099999999999</v>
      </c>
      <c r="S190" s="55">
        <v>18.3185</v>
      </c>
      <c r="T190" s="55">
        <v>0</v>
      </c>
      <c r="U190" s="55">
        <v>0</v>
      </c>
      <c r="V190" s="53" t="s">
        <v>88</v>
      </c>
      <c r="W190" s="85">
        <v>0</v>
      </c>
      <c r="X190" s="87">
        <v>0</v>
      </c>
      <c r="Y190" s="1" t="s">
        <v>7166</v>
      </c>
    </row>
    <row r="191" spans="1:25" ht="50.1" hidden="1" customHeight="1" x14ac:dyDescent="0.25">
      <c r="A191" s="58" t="s">
        <v>88</v>
      </c>
      <c r="B191" s="53" t="str">
        <f>IF(COUNTIF('Aglomeracje 2022 r.'!$C$13:$C$207,' Dane pomocnicze (ze spr. 21)'!C191)=1,"TAK",IF(COUNTIF('Aglomeracje 2022 r.'!$C$13:$C$207,' Dane pomocnicze (ze spr. 21)'!C191)&gt;1,"TAK, UWAGA, wystepuje w sprawozdaniu więcej niż jeden raz!!!","BRAK"))</f>
        <v>BRAK</v>
      </c>
      <c r="C191" s="53" t="s">
        <v>283</v>
      </c>
      <c r="D191" s="53" t="s">
        <v>1916</v>
      </c>
      <c r="E191" s="53" t="s">
        <v>1745</v>
      </c>
      <c r="F191" s="53" t="s">
        <v>1806</v>
      </c>
      <c r="G191" s="53" t="s">
        <v>1881</v>
      </c>
      <c r="H191" s="53" t="s">
        <v>1811</v>
      </c>
      <c r="I191" s="53" t="s">
        <v>1808</v>
      </c>
      <c r="J191" s="53" t="s">
        <v>1809</v>
      </c>
      <c r="K191" s="53" t="s">
        <v>1916</v>
      </c>
      <c r="L191" s="53" t="s">
        <v>3715</v>
      </c>
      <c r="M191" s="53" t="s">
        <v>1916</v>
      </c>
      <c r="N191" s="53" t="s">
        <v>4089</v>
      </c>
      <c r="O191" s="54">
        <v>5712</v>
      </c>
      <c r="P191" s="53" t="s">
        <v>4090</v>
      </c>
      <c r="Q191" s="53">
        <v>0</v>
      </c>
      <c r="R191" s="55">
        <v>53.57484444</v>
      </c>
      <c r="S191" s="55">
        <v>18.006366669999998</v>
      </c>
      <c r="T191" s="55">
        <v>53.3429</v>
      </c>
      <c r="U191" s="55">
        <v>18.002199999999998</v>
      </c>
      <c r="V191" s="58" t="s">
        <v>88</v>
      </c>
      <c r="W191" s="85">
        <v>0</v>
      </c>
      <c r="X191" s="87">
        <v>0</v>
      </c>
      <c r="Y191" s="1" t="s">
        <v>7166</v>
      </c>
    </row>
    <row r="192" spans="1:25" ht="50.1" hidden="1" customHeight="1" x14ac:dyDescent="0.25">
      <c r="A192" s="53" t="s">
        <v>88</v>
      </c>
      <c r="B192" s="53" t="str">
        <f>IF(COUNTIF('Aglomeracje 2022 r.'!$C$13:$C$207,' Dane pomocnicze (ze spr. 21)'!C192)=1,"TAK",IF(COUNTIF('Aglomeracje 2022 r.'!$C$13:$C$207,' Dane pomocnicze (ze spr. 21)'!C192)&gt;1,"TAK, UWAGA, wystepuje w sprawozdaniu więcej niż jeden raz!!!","BRAK"))</f>
        <v>BRAK</v>
      </c>
      <c r="C192" s="53" t="s">
        <v>284</v>
      </c>
      <c r="D192" s="53" t="s">
        <v>1917</v>
      </c>
      <c r="E192" s="53" t="s">
        <v>1745</v>
      </c>
      <c r="F192" s="53" t="s">
        <v>1806</v>
      </c>
      <c r="G192" s="53" t="s">
        <v>1810</v>
      </c>
      <c r="H192" s="53" t="s">
        <v>1805</v>
      </c>
      <c r="I192" s="53" t="s">
        <v>1808</v>
      </c>
      <c r="J192" s="53" t="s">
        <v>1809</v>
      </c>
      <c r="K192" s="53" t="s">
        <v>1917</v>
      </c>
      <c r="L192" s="53" t="s">
        <v>3715</v>
      </c>
      <c r="M192" s="53" t="s">
        <v>1917</v>
      </c>
      <c r="N192" s="53" t="s">
        <v>4091</v>
      </c>
      <c r="O192" s="54">
        <v>3102</v>
      </c>
      <c r="P192" s="53" t="s">
        <v>4092</v>
      </c>
      <c r="Q192" s="53">
        <v>0</v>
      </c>
      <c r="R192" s="55">
        <v>0</v>
      </c>
      <c r="S192" s="55">
        <v>0</v>
      </c>
      <c r="T192" s="55">
        <v>0</v>
      </c>
      <c r="U192" s="55">
        <v>0</v>
      </c>
      <c r="V192" s="53" t="s">
        <v>88</v>
      </c>
      <c r="W192" s="85">
        <v>0</v>
      </c>
      <c r="X192" s="87">
        <v>0</v>
      </c>
      <c r="Y192" s="1" t="s">
        <v>7166</v>
      </c>
    </row>
    <row r="193" spans="1:25" ht="50.1" hidden="1" customHeight="1" x14ac:dyDescent="0.25">
      <c r="A193" s="53" t="s">
        <v>88</v>
      </c>
      <c r="B193" s="53" t="str">
        <f>IF(COUNTIF('Aglomeracje 2022 r.'!$C$13:$C$207,' Dane pomocnicze (ze spr. 21)'!C193)=1,"TAK",IF(COUNTIF('Aglomeracje 2022 r.'!$C$13:$C$207,' Dane pomocnicze (ze spr. 21)'!C193)&gt;1,"TAK, UWAGA, wystepuje w sprawozdaniu więcej niż jeden raz!!!","BRAK"))</f>
        <v>BRAK</v>
      </c>
      <c r="C193" s="53" t="s">
        <v>285</v>
      </c>
      <c r="D193" s="53" t="s">
        <v>1918</v>
      </c>
      <c r="E193" s="53" t="s">
        <v>1745</v>
      </c>
      <c r="F193" s="53" t="s">
        <v>1806</v>
      </c>
      <c r="G193" s="53" t="s">
        <v>1881</v>
      </c>
      <c r="H193" s="53" t="s">
        <v>1811</v>
      </c>
      <c r="I193" s="53" t="s">
        <v>1808</v>
      </c>
      <c r="J193" s="53" t="s">
        <v>1809</v>
      </c>
      <c r="K193" s="53" t="s">
        <v>1918</v>
      </c>
      <c r="L193" s="53" t="s">
        <v>3715</v>
      </c>
      <c r="M193" s="53" t="s">
        <v>1918</v>
      </c>
      <c r="N193" s="53" t="s">
        <v>4093</v>
      </c>
      <c r="O193" s="54">
        <v>3497</v>
      </c>
      <c r="P193" s="53" t="s">
        <v>4094</v>
      </c>
      <c r="Q193" s="53">
        <v>0</v>
      </c>
      <c r="R193" s="55">
        <v>53.557899999999997</v>
      </c>
      <c r="S193" s="55">
        <v>17.714600000000001</v>
      </c>
      <c r="T193" s="55">
        <v>53.574300000000001</v>
      </c>
      <c r="U193" s="55">
        <v>17.763300000000001</v>
      </c>
      <c r="V193" s="53" t="s">
        <v>88</v>
      </c>
      <c r="W193" s="85">
        <v>0.27</v>
      </c>
      <c r="X193" s="87">
        <v>5</v>
      </c>
      <c r="Y193" s="1" t="s">
        <v>7284</v>
      </c>
    </row>
    <row r="194" spans="1:25" ht="50.1" hidden="1" customHeight="1" x14ac:dyDescent="0.25">
      <c r="A194" s="53" t="s">
        <v>88</v>
      </c>
      <c r="B194" s="53" t="str">
        <f>IF(COUNTIF('Aglomeracje 2022 r.'!$C$13:$C$207,' Dane pomocnicze (ze spr. 21)'!C194)=1,"TAK",IF(COUNTIF('Aglomeracje 2022 r.'!$C$13:$C$207,' Dane pomocnicze (ze spr. 21)'!C194)&gt;1,"TAK, UWAGA, wystepuje w sprawozdaniu więcej niż jeden raz!!!","BRAK"))</f>
        <v>BRAK</v>
      </c>
      <c r="C194" s="53" t="s">
        <v>286</v>
      </c>
      <c r="D194" s="53" t="s">
        <v>1919</v>
      </c>
      <c r="E194" s="53" t="s">
        <v>1745</v>
      </c>
      <c r="F194" s="53" t="s">
        <v>1806</v>
      </c>
      <c r="G194" s="53" t="s">
        <v>1810</v>
      </c>
      <c r="H194" s="53" t="s">
        <v>1811</v>
      </c>
      <c r="I194" s="53" t="s">
        <v>1808</v>
      </c>
      <c r="J194" s="53" t="s">
        <v>1809</v>
      </c>
      <c r="K194" s="53" t="s">
        <v>4095</v>
      </c>
      <c r="L194" s="53" t="s">
        <v>3715</v>
      </c>
      <c r="M194" s="53" t="s">
        <v>4096</v>
      </c>
      <c r="N194" s="53" t="s">
        <v>4097</v>
      </c>
      <c r="O194" s="54">
        <v>13443</v>
      </c>
      <c r="P194" s="53" t="s">
        <v>4098</v>
      </c>
      <c r="Q194" s="53">
        <v>0</v>
      </c>
      <c r="R194" s="55">
        <v>53.111899999999999</v>
      </c>
      <c r="S194" s="55">
        <v>18.041799999999999</v>
      </c>
      <c r="T194" s="55">
        <v>0</v>
      </c>
      <c r="U194" s="55">
        <v>0</v>
      </c>
      <c r="V194" s="53" t="s">
        <v>88</v>
      </c>
      <c r="W194" s="85">
        <v>21</v>
      </c>
      <c r="X194" s="87">
        <v>0</v>
      </c>
      <c r="Y194" s="1" t="s">
        <v>7285</v>
      </c>
    </row>
    <row r="195" spans="1:25" ht="50.1" hidden="1" customHeight="1" x14ac:dyDescent="0.25">
      <c r="A195" s="53" t="s">
        <v>88</v>
      </c>
      <c r="B195" s="53" t="str">
        <f>IF(COUNTIF('Aglomeracje 2022 r.'!$C$13:$C$207,' Dane pomocnicze (ze spr. 21)'!C195)=1,"TAK",IF(COUNTIF('Aglomeracje 2022 r.'!$C$13:$C$207,' Dane pomocnicze (ze spr. 21)'!C195)&gt;1,"TAK, UWAGA, wystepuje w sprawozdaniu więcej niż jeden raz!!!","BRAK"))</f>
        <v>BRAK</v>
      </c>
      <c r="C195" s="53" t="s">
        <v>287</v>
      </c>
      <c r="D195" s="53" t="s">
        <v>1921</v>
      </c>
      <c r="E195" s="53" t="s">
        <v>1745</v>
      </c>
      <c r="F195" s="53" t="s">
        <v>1806</v>
      </c>
      <c r="G195" s="53" t="s">
        <v>1810</v>
      </c>
      <c r="H195" s="53" t="s">
        <v>1805</v>
      </c>
      <c r="I195" s="53" t="s">
        <v>1808</v>
      </c>
      <c r="J195" s="53" t="s">
        <v>1809</v>
      </c>
      <c r="K195" s="53" t="s">
        <v>1921</v>
      </c>
      <c r="L195" s="53" t="s">
        <v>3669</v>
      </c>
      <c r="M195" s="53" t="s">
        <v>1921</v>
      </c>
      <c r="N195" s="53" t="s">
        <v>4101</v>
      </c>
      <c r="O195" s="54">
        <v>23321</v>
      </c>
      <c r="P195" s="53" t="s">
        <v>4102</v>
      </c>
      <c r="Q195" s="53">
        <v>0</v>
      </c>
      <c r="R195" s="55">
        <v>53.0837</v>
      </c>
      <c r="S195" s="55">
        <v>18.2257</v>
      </c>
      <c r="T195" s="55">
        <v>0</v>
      </c>
      <c r="U195" s="55">
        <v>0</v>
      </c>
      <c r="V195" s="53" t="s">
        <v>88</v>
      </c>
      <c r="W195" s="85">
        <v>5.6</v>
      </c>
      <c r="X195" s="87">
        <v>0</v>
      </c>
      <c r="Y195" s="1" t="s">
        <v>7286</v>
      </c>
    </row>
    <row r="196" spans="1:25" ht="50.1" hidden="1" customHeight="1" x14ac:dyDescent="0.25">
      <c r="A196" s="53" t="s">
        <v>88</v>
      </c>
      <c r="B196" s="53" t="str">
        <f>IF(COUNTIF('Aglomeracje 2022 r.'!$C$13:$C$207,' Dane pomocnicze (ze spr. 21)'!C196)=1,"TAK",IF(COUNTIF('Aglomeracje 2022 r.'!$C$13:$C$207,' Dane pomocnicze (ze spr. 21)'!C196)&gt;1,"TAK, UWAGA, wystepuje w sprawozdaniu więcej niż jeden raz!!!","BRAK"))</f>
        <v>BRAK</v>
      </c>
      <c r="C196" s="53" t="s">
        <v>288</v>
      </c>
      <c r="D196" s="53" t="s">
        <v>1922</v>
      </c>
      <c r="E196" s="53" t="s">
        <v>1745</v>
      </c>
      <c r="F196" s="53" t="s">
        <v>1806</v>
      </c>
      <c r="G196" s="53" t="s">
        <v>1810</v>
      </c>
      <c r="H196" s="53" t="s">
        <v>1811</v>
      </c>
      <c r="I196" s="53" t="s">
        <v>1808</v>
      </c>
      <c r="J196" s="53" t="s">
        <v>1809</v>
      </c>
      <c r="K196" s="53" t="s">
        <v>4103</v>
      </c>
      <c r="L196" s="53" t="s">
        <v>3715</v>
      </c>
      <c r="M196" s="53" t="s">
        <v>1922</v>
      </c>
      <c r="N196" s="53" t="s">
        <v>4104</v>
      </c>
      <c r="O196" s="54">
        <v>12422</v>
      </c>
      <c r="P196" s="53" t="s">
        <v>4105</v>
      </c>
      <c r="Q196" s="53">
        <v>0</v>
      </c>
      <c r="R196" s="55">
        <v>53.099649999999997</v>
      </c>
      <c r="S196" s="55">
        <v>17.920750000000002</v>
      </c>
      <c r="T196" s="55">
        <v>53.110439999999997</v>
      </c>
      <c r="U196" s="55">
        <v>17.949300000000001</v>
      </c>
      <c r="V196" s="53" t="s">
        <v>88</v>
      </c>
      <c r="W196" s="85">
        <v>1.6</v>
      </c>
      <c r="X196" s="87">
        <v>0</v>
      </c>
      <c r="Y196" s="1" t="s">
        <v>7287</v>
      </c>
    </row>
    <row r="197" spans="1:25" ht="50.1" hidden="1" customHeight="1" x14ac:dyDescent="0.25">
      <c r="A197" s="53" t="s">
        <v>88</v>
      </c>
      <c r="B197" s="53" t="str">
        <f>IF(COUNTIF('Aglomeracje 2022 r.'!$C$13:$C$207,' Dane pomocnicze (ze spr. 21)'!C197)=1,"TAK",IF(COUNTIF('Aglomeracje 2022 r.'!$C$13:$C$207,' Dane pomocnicze (ze spr. 21)'!C197)&gt;1,"TAK, UWAGA, wystepuje w sprawozdaniu więcej niż jeden raz!!!","BRAK"))</f>
        <v>BRAK</v>
      </c>
      <c r="C197" s="53" t="s">
        <v>289</v>
      </c>
      <c r="D197" s="53" t="s">
        <v>88</v>
      </c>
      <c r="E197" s="53" t="s">
        <v>1639</v>
      </c>
      <c r="F197" s="53" t="s">
        <v>2836</v>
      </c>
      <c r="G197" s="53" t="s">
        <v>2837</v>
      </c>
      <c r="H197" s="53" t="s">
        <v>88</v>
      </c>
      <c r="I197" s="53" t="s">
        <v>1808</v>
      </c>
      <c r="J197" s="53" t="s">
        <v>1809</v>
      </c>
      <c r="K197" s="53" t="s">
        <v>88</v>
      </c>
      <c r="L197" s="53" t="s">
        <v>3617</v>
      </c>
      <c r="M197" s="53" t="s">
        <v>5723</v>
      </c>
      <c r="N197" s="53" t="s">
        <v>5724</v>
      </c>
      <c r="O197" s="54">
        <v>610650</v>
      </c>
      <c r="P197" s="53" t="s">
        <v>5725</v>
      </c>
      <c r="Q197" s="53">
        <v>1</v>
      </c>
      <c r="R197" s="55">
        <v>54.351569099999999</v>
      </c>
      <c r="S197" s="55">
        <v>18.641486400000002</v>
      </c>
      <c r="T197" s="55">
        <v>54.373011200000001</v>
      </c>
      <c r="U197" s="55">
        <v>18.870598099999999</v>
      </c>
      <c r="V197" s="53" t="s">
        <v>88</v>
      </c>
      <c r="W197" s="85">
        <v>15.77</v>
      </c>
      <c r="X197" s="87">
        <v>8.6999999999999993</v>
      </c>
      <c r="Y197" s="1" t="s">
        <v>7288</v>
      </c>
    </row>
    <row r="198" spans="1:25" ht="50.1" hidden="1" customHeight="1" x14ac:dyDescent="0.25">
      <c r="A198" s="53" t="s">
        <v>88</v>
      </c>
      <c r="B198" s="53" t="str">
        <f>IF(COUNTIF('Aglomeracje 2022 r.'!$C$13:$C$207,' Dane pomocnicze (ze spr. 21)'!C198)=1,"TAK",IF(COUNTIF('Aglomeracje 2022 r.'!$C$13:$C$207,' Dane pomocnicze (ze spr. 21)'!C198)&gt;1,"TAK, UWAGA, wystepuje w sprawozdaniu więcej niż jeden raz!!!","BRAK"))</f>
        <v>BRAK</v>
      </c>
      <c r="C198" s="53" t="s">
        <v>290</v>
      </c>
      <c r="D198" s="53" t="s">
        <v>2838</v>
      </c>
      <c r="E198" s="53" t="s">
        <v>1639</v>
      </c>
      <c r="F198" s="53" t="s">
        <v>2836</v>
      </c>
      <c r="G198" s="53" t="s">
        <v>2838</v>
      </c>
      <c r="H198" s="53" t="s">
        <v>88</v>
      </c>
      <c r="I198" s="53" t="s">
        <v>1808</v>
      </c>
      <c r="J198" s="53" t="s">
        <v>1809</v>
      </c>
      <c r="K198" s="53" t="s">
        <v>2838</v>
      </c>
      <c r="L198" s="53" t="s">
        <v>3617</v>
      </c>
      <c r="M198" s="53" t="s">
        <v>5726</v>
      </c>
      <c r="N198" s="53" t="s">
        <v>5727</v>
      </c>
      <c r="O198" s="54">
        <v>439912</v>
      </c>
      <c r="P198" s="53" t="s">
        <v>5728</v>
      </c>
      <c r="Q198" s="53">
        <v>1</v>
      </c>
      <c r="R198" s="55">
        <v>54.51</v>
      </c>
      <c r="S198" s="55">
        <v>14.54</v>
      </c>
      <c r="T198" s="55">
        <v>54.616700000000002</v>
      </c>
      <c r="U198" s="55">
        <v>18.55</v>
      </c>
      <c r="V198" s="53" t="s">
        <v>88</v>
      </c>
      <c r="W198" s="85">
        <v>71.8</v>
      </c>
      <c r="X198" s="87">
        <v>23.3</v>
      </c>
      <c r="Y198" s="1" t="s">
        <v>7289</v>
      </c>
    </row>
    <row r="199" spans="1:25" ht="50.1" hidden="1" customHeight="1" x14ac:dyDescent="0.25">
      <c r="A199" s="53" t="s">
        <v>88</v>
      </c>
      <c r="B199" s="53" t="str">
        <f>IF(COUNTIF('Aglomeracje 2022 r.'!$C$13:$C$207,' Dane pomocnicze (ze spr. 21)'!C199)=1,"TAK",IF(COUNTIF('Aglomeracje 2022 r.'!$C$13:$C$207,' Dane pomocnicze (ze spr. 21)'!C199)&gt;1,"TAK, UWAGA, wystepuje w sprawozdaniu więcej niż jeden raz!!!","BRAK"))</f>
        <v>BRAK</v>
      </c>
      <c r="C199" s="53" t="s">
        <v>291</v>
      </c>
      <c r="D199" s="53" t="s">
        <v>2839</v>
      </c>
      <c r="E199" s="53" t="s">
        <v>1639</v>
      </c>
      <c r="F199" s="53" t="s">
        <v>2836</v>
      </c>
      <c r="G199" s="53" t="s">
        <v>2840</v>
      </c>
      <c r="H199" s="53" t="s">
        <v>88</v>
      </c>
      <c r="I199" s="53" t="s">
        <v>1808</v>
      </c>
      <c r="J199" s="53" t="s">
        <v>1809</v>
      </c>
      <c r="K199" s="53" t="s">
        <v>5729</v>
      </c>
      <c r="L199" s="53" t="s">
        <v>3617</v>
      </c>
      <c r="M199" s="53" t="s">
        <v>5730</v>
      </c>
      <c r="N199" s="53" t="s">
        <v>5731</v>
      </c>
      <c r="O199" s="54">
        <v>248464</v>
      </c>
      <c r="P199" s="53" t="s">
        <v>5732</v>
      </c>
      <c r="Q199" s="53">
        <v>1</v>
      </c>
      <c r="R199" s="55">
        <v>54.464700000000001</v>
      </c>
      <c r="S199" s="55">
        <v>17.026361999999999</v>
      </c>
      <c r="T199" s="55">
        <v>54.490375800000002</v>
      </c>
      <c r="U199" s="55">
        <v>17.024538</v>
      </c>
      <c r="V199" s="53" t="s">
        <v>88</v>
      </c>
      <c r="W199" s="85">
        <v>0</v>
      </c>
      <c r="X199" s="87">
        <v>14</v>
      </c>
      <c r="Y199" s="1" t="s">
        <v>7290</v>
      </c>
    </row>
    <row r="200" spans="1:25" ht="50.1" hidden="1" customHeight="1" x14ac:dyDescent="0.25">
      <c r="A200" s="53" t="s">
        <v>88</v>
      </c>
      <c r="B200" s="53" t="str">
        <f>IF(COUNTIF('Aglomeracje 2022 r.'!$C$13:$C$207,' Dane pomocnicze (ze spr. 21)'!C200)=1,"TAK",IF(COUNTIF('Aglomeracje 2022 r.'!$C$13:$C$207,' Dane pomocnicze (ze spr. 21)'!C200)&gt;1,"TAK, UWAGA, wystepuje w sprawozdaniu więcej niż jeden raz!!!","BRAK"))</f>
        <v>BRAK</v>
      </c>
      <c r="C200" s="53" t="s">
        <v>292</v>
      </c>
      <c r="D200" s="53" t="s">
        <v>1815</v>
      </c>
      <c r="E200" s="53" t="s">
        <v>1639</v>
      </c>
      <c r="F200" s="53" t="s">
        <v>2836</v>
      </c>
      <c r="G200" s="53" t="s">
        <v>2841</v>
      </c>
      <c r="H200" s="53" t="s">
        <v>1815</v>
      </c>
      <c r="I200" s="53" t="s">
        <v>1808</v>
      </c>
      <c r="J200" s="53" t="s">
        <v>1809</v>
      </c>
      <c r="K200" s="53" t="s">
        <v>5733</v>
      </c>
      <c r="L200" s="53" t="s">
        <v>3617</v>
      </c>
      <c r="M200" s="53" t="s">
        <v>5734</v>
      </c>
      <c r="N200" s="53" t="s">
        <v>5735</v>
      </c>
      <c r="O200" s="54">
        <v>76981</v>
      </c>
      <c r="P200" s="53" t="s">
        <v>5736</v>
      </c>
      <c r="Q200" s="53">
        <v>1</v>
      </c>
      <c r="R200" s="55">
        <v>54.087000000000003</v>
      </c>
      <c r="S200" s="55">
        <v>18.793299999999999</v>
      </c>
      <c r="T200" s="55">
        <v>54.115299999999998</v>
      </c>
      <c r="U200" s="55">
        <v>18.818100000000001</v>
      </c>
      <c r="V200" s="53" t="s">
        <v>88</v>
      </c>
      <c r="W200" s="85">
        <v>25.1</v>
      </c>
      <c r="X200" s="87">
        <v>0</v>
      </c>
      <c r="Y200" s="1" t="s">
        <v>7291</v>
      </c>
    </row>
    <row r="201" spans="1:25" ht="50.1" hidden="1" customHeight="1" x14ac:dyDescent="0.25">
      <c r="A201" s="53" t="s">
        <v>88</v>
      </c>
      <c r="B201" s="53" t="str">
        <f>IF(COUNTIF('Aglomeracje 2022 r.'!$C$13:$C$207,' Dane pomocnicze (ze spr. 21)'!C201)=1,"TAK",IF(COUNTIF('Aglomeracje 2022 r.'!$C$13:$C$207,' Dane pomocnicze (ze spr. 21)'!C201)&gt;1,"TAK, UWAGA, wystepuje w sprawozdaniu więcej niż jeden raz!!!","BRAK"))</f>
        <v>BRAK</v>
      </c>
      <c r="C201" s="53" t="s">
        <v>293</v>
      </c>
      <c r="D201" s="53" t="s">
        <v>2842</v>
      </c>
      <c r="E201" s="53" t="s">
        <v>1639</v>
      </c>
      <c r="F201" s="53" t="s">
        <v>2836</v>
      </c>
      <c r="G201" s="53" t="s">
        <v>2843</v>
      </c>
      <c r="H201" s="53" t="s">
        <v>88</v>
      </c>
      <c r="I201" s="53" t="s">
        <v>1808</v>
      </c>
      <c r="J201" s="53" t="s">
        <v>1809</v>
      </c>
      <c r="K201" s="53" t="s">
        <v>2895</v>
      </c>
      <c r="L201" s="53" t="s">
        <v>3669</v>
      </c>
      <c r="M201" s="53" t="s">
        <v>5737</v>
      </c>
      <c r="N201" s="53" t="s">
        <v>5738</v>
      </c>
      <c r="O201" s="54">
        <v>130000</v>
      </c>
      <c r="P201" s="53" t="s">
        <v>5739</v>
      </c>
      <c r="Q201" s="53">
        <v>1</v>
      </c>
      <c r="R201" s="55">
        <v>54.7941</v>
      </c>
      <c r="S201" s="55">
        <v>18.409700000000001</v>
      </c>
      <c r="T201" s="55">
        <v>54.793300000000002</v>
      </c>
      <c r="U201" s="55">
        <v>18.4297</v>
      </c>
      <c r="V201" s="53" t="s">
        <v>88</v>
      </c>
      <c r="W201" s="85">
        <v>107</v>
      </c>
      <c r="X201" s="87">
        <v>3.6</v>
      </c>
      <c r="Y201" s="1" t="s">
        <v>7292</v>
      </c>
    </row>
    <row r="202" spans="1:25" ht="50.1" hidden="1" customHeight="1" x14ac:dyDescent="0.25">
      <c r="A202" s="53" t="s">
        <v>88</v>
      </c>
      <c r="B202" s="53" t="str">
        <f>IF(COUNTIF('Aglomeracje 2022 r.'!$C$13:$C$207,' Dane pomocnicze (ze spr. 21)'!C202)=1,"TAK",IF(COUNTIF('Aglomeracje 2022 r.'!$C$13:$C$207,' Dane pomocnicze (ze spr. 21)'!C202)&gt;1,"TAK, UWAGA, wystepuje w sprawozdaniu więcej niż jeden raz!!!","BRAK"))</f>
        <v>BRAK</v>
      </c>
      <c r="C202" s="53" t="s">
        <v>294</v>
      </c>
      <c r="D202" s="53" t="s">
        <v>2844</v>
      </c>
      <c r="E202" s="53" t="s">
        <v>1639</v>
      </c>
      <c r="F202" s="53" t="s">
        <v>2836</v>
      </c>
      <c r="G202" s="53" t="s">
        <v>2845</v>
      </c>
      <c r="H202" s="53" t="s">
        <v>2846</v>
      </c>
      <c r="I202" s="53" t="s">
        <v>1808</v>
      </c>
      <c r="J202" s="53" t="s">
        <v>1809</v>
      </c>
      <c r="K202" s="53" t="s">
        <v>5740</v>
      </c>
      <c r="L202" s="53" t="s">
        <v>3617</v>
      </c>
      <c r="M202" s="53" t="s">
        <v>5741</v>
      </c>
      <c r="N202" s="53" t="s">
        <v>5742</v>
      </c>
      <c r="O202" s="54">
        <v>90324</v>
      </c>
      <c r="P202" s="53" t="s">
        <v>5743</v>
      </c>
      <c r="Q202" s="53">
        <v>1</v>
      </c>
      <c r="R202" s="55">
        <v>52.020899999999997</v>
      </c>
      <c r="S202" s="55">
        <v>19.013500000000001</v>
      </c>
      <c r="T202" s="55">
        <v>54.072299999999998</v>
      </c>
      <c r="U202" s="55">
        <v>19.080100000000002</v>
      </c>
      <c r="V202" s="53" t="s">
        <v>88</v>
      </c>
      <c r="W202" s="85">
        <v>17.29</v>
      </c>
      <c r="X202" s="87">
        <v>6</v>
      </c>
      <c r="Y202" s="1" t="s">
        <v>7293</v>
      </c>
    </row>
    <row r="203" spans="1:25" ht="50.1" hidden="1" customHeight="1" x14ac:dyDescent="0.25">
      <c r="A203" s="53" t="s">
        <v>88</v>
      </c>
      <c r="B203" s="53" t="str">
        <f>IF(COUNTIF('Aglomeracje 2022 r.'!$C$13:$C$207,' Dane pomocnicze (ze spr. 21)'!C203)=1,"TAK",IF(COUNTIF('Aglomeracje 2022 r.'!$C$13:$C$207,' Dane pomocnicze (ze spr. 21)'!C203)&gt;1,"TAK, UWAGA, wystepuje w sprawozdaniu więcej niż jeden raz!!!","BRAK"))</f>
        <v>BRAK</v>
      </c>
      <c r="C203" s="53" t="s">
        <v>295</v>
      </c>
      <c r="D203" s="53" t="s">
        <v>1811</v>
      </c>
      <c r="E203" s="53" t="s">
        <v>1639</v>
      </c>
      <c r="F203" s="53" t="s">
        <v>2836</v>
      </c>
      <c r="G203" s="53" t="s">
        <v>1811</v>
      </c>
      <c r="H203" s="53" t="s">
        <v>1811</v>
      </c>
      <c r="I203" s="53" t="s">
        <v>1808</v>
      </c>
      <c r="J203" s="53" t="s">
        <v>1809</v>
      </c>
      <c r="K203" s="53" t="s">
        <v>5744</v>
      </c>
      <c r="L203" s="53" t="s">
        <v>3617</v>
      </c>
      <c r="M203" s="53" t="s">
        <v>5745</v>
      </c>
      <c r="N203" s="53" t="s">
        <v>5746</v>
      </c>
      <c r="O203" s="54">
        <v>76561</v>
      </c>
      <c r="P203" s="53" t="s">
        <v>5747</v>
      </c>
      <c r="Q203" s="53">
        <v>1</v>
      </c>
      <c r="R203" s="55">
        <v>53.695700000000002</v>
      </c>
      <c r="S203" s="55">
        <v>17.561900000000001</v>
      </c>
      <c r="T203" s="55">
        <v>53.723300000000002</v>
      </c>
      <c r="U203" s="55">
        <v>17.568899999999999</v>
      </c>
      <c r="V203" s="53" t="s">
        <v>88</v>
      </c>
      <c r="W203" s="85">
        <v>0</v>
      </c>
      <c r="X203" s="87">
        <v>0</v>
      </c>
      <c r="Y203" s="1" t="s">
        <v>7166</v>
      </c>
    </row>
    <row r="204" spans="1:25" ht="50.1" hidden="1" customHeight="1" x14ac:dyDescent="0.25">
      <c r="A204" s="53" t="s">
        <v>88</v>
      </c>
      <c r="B204" s="53" t="str">
        <f>IF(COUNTIF('Aglomeracje 2022 r.'!$C$13:$C$207,' Dane pomocnicze (ze spr. 21)'!C204)=1,"TAK",IF(COUNTIF('Aglomeracje 2022 r.'!$C$13:$C$207,' Dane pomocnicze (ze spr. 21)'!C204)&gt;1,"TAK, UWAGA, wystepuje w sprawozdaniu więcej niż jeden raz!!!","BRAK"))</f>
        <v>BRAK</v>
      </c>
      <c r="C204" s="53" t="s">
        <v>296</v>
      </c>
      <c r="D204" s="53" t="s">
        <v>2847</v>
      </c>
      <c r="E204" s="53" t="s">
        <v>1639</v>
      </c>
      <c r="F204" s="53" t="s">
        <v>2836</v>
      </c>
      <c r="G204" s="53" t="s">
        <v>2848</v>
      </c>
      <c r="H204" s="53" t="s">
        <v>88</v>
      </c>
      <c r="I204" s="53" t="s">
        <v>1808</v>
      </c>
      <c r="J204" s="53" t="s">
        <v>1809</v>
      </c>
      <c r="K204" s="53" t="s">
        <v>2847</v>
      </c>
      <c r="L204" s="53" t="s">
        <v>3617</v>
      </c>
      <c r="M204" s="53" t="s">
        <v>5748</v>
      </c>
      <c r="N204" s="53" t="s">
        <v>5749</v>
      </c>
      <c r="O204" s="54">
        <v>46989</v>
      </c>
      <c r="P204" s="53" t="s">
        <v>5750</v>
      </c>
      <c r="Q204" s="53">
        <v>1</v>
      </c>
      <c r="R204" s="55">
        <v>54.542999999999999</v>
      </c>
      <c r="S204" s="55">
        <v>17.747800000000002</v>
      </c>
      <c r="T204" s="55">
        <v>54.5456</v>
      </c>
      <c r="U204" s="55">
        <v>17.713799999999999</v>
      </c>
      <c r="V204" s="53" t="s">
        <v>88</v>
      </c>
      <c r="W204" s="85">
        <v>0</v>
      </c>
      <c r="X204" s="87">
        <v>0</v>
      </c>
      <c r="Y204" s="1" t="s">
        <v>7166</v>
      </c>
    </row>
    <row r="205" spans="1:25" s="59" customFormat="1" ht="50.1" hidden="1" customHeight="1" x14ac:dyDescent="0.25">
      <c r="A205" s="53" t="s">
        <v>88</v>
      </c>
      <c r="B205" s="53" t="str">
        <f>IF(COUNTIF('Aglomeracje 2022 r.'!$C$13:$C$207,' Dane pomocnicze (ze spr. 21)'!C205)=1,"TAK",IF(COUNTIF('Aglomeracje 2022 r.'!$C$13:$C$207,' Dane pomocnicze (ze spr. 21)'!C205)&gt;1,"TAK, UWAGA, wystepuje w sprawozdaniu więcej niż jeden raz!!!","BRAK"))</f>
        <v>BRAK</v>
      </c>
      <c r="C205" s="53" t="s">
        <v>297</v>
      </c>
      <c r="D205" s="53" t="s">
        <v>2849</v>
      </c>
      <c r="E205" s="53" t="s">
        <v>1639</v>
      </c>
      <c r="F205" s="53" t="s">
        <v>2836</v>
      </c>
      <c r="G205" s="53" t="s">
        <v>2850</v>
      </c>
      <c r="H205" s="53" t="s">
        <v>2851</v>
      </c>
      <c r="I205" s="53" t="s">
        <v>1808</v>
      </c>
      <c r="J205" s="53" t="s">
        <v>1809</v>
      </c>
      <c r="K205" s="53" t="s">
        <v>5751</v>
      </c>
      <c r="L205" s="53" t="s">
        <v>3617</v>
      </c>
      <c r="M205" s="53" t="s">
        <v>5752</v>
      </c>
      <c r="N205" s="53" t="s">
        <v>5753</v>
      </c>
      <c r="O205" s="54">
        <v>53450</v>
      </c>
      <c r="P205" s="53" t="s">
        <v>5754</v>
      </c>
      <c r="Q205" s="53">
        <v>1</v>
      </c>
      <c r="R205" s="55">
        <v>53.972700000000003</v>
      </c>
      <c r="S205" s="55">
        <v>18.531700000000001</v>
      </c>
      <c r="T205" s="55">
        <v>53.967199999999998</v>
      </c>
      <c r="U205" s="55">
        <v>18.549900000000001</v>
      </c>
      <c r="V205" s="53" t="s">
        <v>88</v>
      </c>
      <c r="W205" s="85">
        <v>14.8</v>
      </c>
      <c r="X205" s="87">
        <v>5</v>
      </c>
      <c r="Y205" s="1" t="s">
        <v>7294</v>
      </c>
    </row>
    <row r="206" spans="1:25" ht="50.1" hidden="1" customHeight="1" x14ac:dyDescent="0.25">
      <c r="A206" s="53" t="s">
        <v>88</v>
      </c>
      <c r="B206" s="53" t="str">
        <f>IF(COUNTIF('Aglomeracje 2022 r.'!$C$13:$C$207,' Dane pomocnicze (ze spr. 21)'!C206)=1,"TAK",IF(COUNTIF('Aglomeracje 2022 r.'!$C$13:$C$207,' Dane pomocnicze (ze spr. 21)'!C206)&gt;1,"TAK, UWAGA, wystepuje w sprawozdaniu więcej niż jeden raz!!!","BRAK"))</f>
        <v>BRAK</v>
      </c>
      <c r="C206" s="53" t="s">
        <v>298</v>
      </c>
      <c r="D206" s="53" t="s">
        <v>2852</v>
      </c>
      <c r="E206" s="53" t="s">
        <v>1639</v>
      </c>
      <c r="F206" s="53" t="s">
        <v>2836</v>
      </c>
      <c r="G206" s="53" t="s">
        <v>2841</v>
      </c>
      <c r="H206" s="53" t="s">
        <v>1815</v>
      </c>
      <c r="I206" s="53" t="s">
        <v>1808</v>
      </c>
      <c r="J206" s="53" t="s">
        <v>1809</v>
      </c>
      <c r="K206" s="53" t="s">
        <v>2852</v>
      </c>
      <c r="L206" s="53" t="s">
        <v>3669</v>
      </c>
      <c r="M206" s="53" t="s">
        <v>2852</v>
      </c>
      <c r="N206" s="53" t="s">
        <v>5755</v>
      </c>
      <c r="O206" s="54">
        <v>14823</v>
      </c>
      <c r="P206" s="53" t="s">
        <v>5756</v>
      </c>
      <c r="Q206" s="53">
        <v>1</v>
      </c>
      <c r="R206" s="55">
        <v>53.928600000000003</v>
      </c>
      <c r="S206" s="55">
        <v>18.697299999999998</v>
      </c>
      <c r="T206" s="55">
        <v>53.545900000000003</v>
      </c>
      <c r="U206" s="55">
        <v>18.4148</v>
      </c>
      <c r="V206" s="53" t="s">
        <v>88</v>
      </c>
      <c r="W206" s="85">
        <v>3.9</v>
      </c>
      <c r="X206" s="87">
        <v>0.8</v>
      </c>
      <c r="Y206" s="1" t="s">
        <v>7295</v>
      </c>
    </row>
    <row r="207" spans="1:25" ht="50.1" hidden="1" customHeight="1" x14ac:dyDescent="0.25">
      <c r="A207" s="53" t="s">
        <v>88</v>
      </c>
      <c r="B207" s="53" t="str">
        <f>IF(COUNTIF('Aglomeracje 2022 r.'!$C$13:$C$207,' Dane pomocnicze (ze spr. 21)'!C207)=1,"TAK",IF(COUNTIF('Aglomeracje 2022 r.'!$C$13:$C$207,' Dane pomocnicze (ze spr. 21)'!C207)&gt;1,"TAK, UWAGA, wystepuje w sprawozdaniu więcej niż jeden raz!!!","BRAK"))</f>
        <v>BRAK</v>
      </c>
      <c r="C207" s="53" t="s">
        <v>299</v>
      </c>
      <c r="D207" s="53" t="s">
        <v>2853</v>
      </c>
      <c r="E207" s="53" t="s">
        <v>1639</v>
      </c>
      <c r="F207" s="53" t="s">
        <v>2836</v>
      </c>
      <c r="G207" s="53" t="s">
        <v>2854</v>
      </c>
      <c r="H207" s="53" t="s">
        <v>1815</v>
      </c>
      <c r="I207" s="53" t="s">
        <v>1808</v>
      </c>
      <c r="J207" s="53" t="s">
        <v>1809</v>
      </c>
      <c r="K207" s="53" t="s">
        <v>5757</v>
      </c>
      <c r="L207" s="53" t="s">
        <v>3617</v>
      </c>
      <c r="M207" s="53" t="s">
        <v>5758</v>
      </c>
      <c r="N207" s="53" t="s">
        <v>5759</v>
      </c>
      <c r="O207" s="54">
        <v>54849</v>
      </c>
      <c r="P207" s="53" t="s">
        <v>5760</v>
      </c>
      <c r="Q207" s="53">
        <v>1</v>
      </c>
      <c r="R207" s="55">
        <v>53.737563530000003</v>
      </c>
      <c r="S207" s="55">
        <v>18.934756109999999</v>
      </c>
      <c r="T207" s="55">
        <v>53.753999999999998</v>
      </c>
      <c r="U207" s="55">
        <v>18.856100000000001</v>
      </c>
      <c r="V207" s="53" t="s">
        <v>88</v>
      </c>
      <c r="W207" s="85">
        <v>0</v>
      </c>
      <c r="X207" s="87">
        <v>0</v>
      </c>
      <c r="Y207" s="1" t="s">
        <v>7166</v>
      </c>
    </row>
    <row r="208" spans="1:25" ht="50.1" hidden="1" customHeight="1" x14ac:dyDescent="0.25">
      <c r="A208" s="53" t="s">
        <v>88</v>
      </c>
      <c r="B208" s="53" t="str">
        <f>IF(COUNTIF('Aglomeracje 2022 r.'!$C$13:$C$207,' Dane pomocnicze (ze spr. 21)'!C208)=1,"TAK",IF(COUNTIF('Aglomeracje 2022 r.'!$C$13:$C$207,' Dane pomocnicze (ze spr. 21)'!C208)&gt;1,"TAK, UWAGA, wystepuje w sprawozdaniu więcej niż jeden raz!!!","BRAK"))</f>
        <v>BRAK</v>
      </c>
      <c r="C208" s="53" t="s">
        <v>300</v>
      </c>
      <c r="D208" s="53" t="s">
        <v>2855</v>
      </c>
      <c r="E208" s="53" t="s">
        <v>1639</v>
      </c>
      <c r="F208" s="53" t="s">
        <v>2836</v>
      </c>
      <c r="G208" s="53" t="s">
        <v>2840</v>
      </c>
      <c r="H208" s="53" t="s">
        <v>88</v>
      </c>
      <c r="I208" s="53" t="s">
        <v>1808</v>
      </c>
      <c r="J208" s="53" t="s">
        <v>1809</v>
      </c>
      <c r="K208" s="53" t="s">
        <v>5761</v>
      </c>
      <c r="L208" s="53" t="s">
        <v>3669</v>
      </c>
      <c r="M208" s="53" t="s">
        <v>5762</v>
      </c>
      <c r="N208" s="53" t="s">
        <v>5763</v>
      </c>
      <c r="O208" s="54">
        <v>52044</v>
      </c>
      <c r="P208" s="53" t="s">
        <v>5764</v>
      </c>
      <c r="Q208" s="53">
        <v>1</v>
      </c>
      <c r="R208" s="55">
        <v>0</v>
      </c>
      <c r="S208" s="55">
        <v>0</v>
      </c>
      <c r="T208" s="55">
        <v>54.568899999999999</v>
      </c>
      <c r="U208" s="55">
        <v>16.861699999999999</v>
      </c>
      <c r="V208" s="53" t="s">
        <v>88</v>
      </c>
      <c r="W208" s="85">
        <v>0</v>
      </c>
      <c r="X208" s="87">
        <v>0</v>
      </c>
      <c r="Y208" s="1" t="s">
        <v>7166</v>
      </c>
    </row>
    <row r="209" spans="1:25" ht="50.1" hidden="1" customHeight="1" x14ac:dyDescent="0.25">
      <c r="A209" s="53" t="s">
        <v>88</v>
      </c>
      <c r="B209" s="53" t="str">
        <f>IF(COUNTIF('Aglomeracje 2022 r.'!$C$13:$C$207,' Dane pomocnicze (ze spr. 21)'!C209)=1,"TAK",IF(COUNTIF('Aglomeracje 2022 r.'!$C$13:$C$207,' Dane pomocnicze (ze spr. 21)'!C209)&gt;1,"TAK, UWAGA, wystepuje w sprawozdaniu więcej niż jeden raz!!!","BRAK"))</f>
        <v>BRAK</v>
      </c>
      <c r="C209" s="53" t="s">
        <v>301</v>
      </c>
      <c r="D209" s="53" t="s">
        <v>2856</v>
      </c>
      <c r="E209" s="53" t="s">
        <v>1639</v>
      </c>
      <c r="F209" s="53" t="s">
        <v>2836</v>
      </c>
      <c r="G209" s="53" t="s">
        <v>2857</v>
      </c>
      <c r="H209" s="53" t="s">
        <v>1811</v>
      </c>
      <c r="I209" s="53" t="s">
        <v>1808</v>
      </c>
      <c r="J209" s="53" t="s">
        <v>1809</v>
      </c>
      <c r="K209" s="53" t="s">
        <v>2856</v>
      </c>
      <c r="L209" s="53" t="s">
        <v>3669</v>
      </c>
      <c r="M209" s="53" t="s">
        <v>5765</v>
      </c>
      <c r="N209" s="53" t="s">
        <v>5766</v>
      </c>
      <c r="O209" s="54">
        <v>21312</v>
      </c>
      <c r="P209" s="53" t="s">
        <v>5767</v>
      </c>
      <c r="Q209" s="53">
        <v>1</v>
      </c>
      <c r="R209" s="55">
        <v>53.795585690000003</v>
      </c>
      <c r="S209" s="55">
        <v>17.97391966</v>
      </c>
      <c r="T209" s="55">
        <v>53.785374789999999</v>
      </c>
      <c r="U209" s="55">
        <v>17.982197299999999</v>
      </c>
      <c r="V209" s="53" t="s">
        <v>88</v>
      </c>
      <c r="W209" s="85">
        <v>3.7</v>
      </c>
      <c r="X209" s="87">
        <v>0</v>
      </c>
      <c r="Y209" s="1" t="s">
        <v>7296</v>
      </c>
    </row>
    <row r="210" spans="1:25" ht="50.1" hidden="1" customHeight="1" x14ac:dyDescent="0.25">
      <c r="A210" s="53" t="s">
        <v>88</v>
      </c>
      <c r="B210" s="53" t="str">
        <f>IF(COUNTIF('Aglomeracje 2022 r.'!$C$13:$C$207,' Dane pomocnicze (ze spr. 21)'!C210)=1,"TAK",IF(COUNTIF('Aglomeracje 2022 r.'!$C$13:$C$207,' Dane pomocnicze (ze spr. 21)'!C210)&gt;1,"TAK, UWAGA, wystepuje w sprawozdaniu więcej niż jeden raz!!!","BRAK"))</f>
        <v>BRAK</v>
      </c>
      <c r="C210" s="53" t="s">
        <v>302</v>
      </c>
      <c r="D210" s="53" t="s">
        <v>2858</v>
      </c>
      <c r="E210" s="53" t="s">
        <v>1639</v>
      </c>
      <c r="F210" s="53" t="s">
        <v>2836</v>
      </c>
      <c r="G210" s="53" t="s">
        <v>2859</v>
      </c>
      <c r="H210" s="53" t="s">
        <v>1811</v>
      </c>
      <c r="I210" s="53" t="s">
        <v>1808</v>
      </c>
      <c r="J210" s="53" t="s">
        <v>1809</v>
      </c>
      <c r="K210" s="53" t="s">
        <v>2856</v>
      </c>
      <c r="L210" s="53" t="s">
        <v>3669</v>
      </c>
      <c r="M210" s="53" t="s">
        <v>2856</v>
      </c>
      <c r="N210" s="53" t="s">
        <v>5768</v>
      </c>
      <c r="O210" s="54">
        <v>2916</v>
      </c>
      <c r="P210" s="53" t="s">
        <v>5769</v>
      </c>
      <c r="Q210" s="53">
        <v>1</v>
      </c>
      <c r="R210" s="55">
        <v>53.795585690000003</v>
      </c>
      <c r="S210" s="55">
        <v>17.97391966</v>
      </c>
      <c r="T210" s="55">
        <v>53.749088950000001</v>
      </c>
      <c r="U210" s="55">
        <v>17.78446486</v>
      </c>
      <c r="V210" s="53" t="s">
        <v>88</v>
      </c>
      <c r="W210" s="85">
        <v>0</v>
      </c>
      <c r="X210" s="87">
        <v>0</v>
      </c>
      <c r="Y210" s="1" t="s">
        <v>7166</v>
      </c>
    </row>
    <row r="211" spans="1:25" ht="50.1" hidden="1" customHeight="1" x14ac:dyDescent="0.25">
      <c r="A211" s="53" t="s">
        <v>88</v>
      </c>
      <c r="B211" s="53" t="str">
        <f>IF(COUNTIF('Aglomeracje 2022 r.'!$C$13:$C$207,' Dane pomocnicze (ze spr. 21)'!C211)=1,"TAK",IF(COUNTIF('Aglomeracje 2022 r.'!$C$13:$C$207,' Dane pomocnicze (ze spr. 21)'!C211)&gt;1,"TAK, UWAGA, wystepuje w sprawozdaniu więcej niż jeden raz!!!","BRAK"))</f>
        <v>BRAK</v>
      </c>
      <c r="C211" s="53" t="s">
        <v>303</v>
      </c>
      <c r="D211" s="53" t="s">
        <v>2862</v>
      </c>
      <c r="E211" s="53" t="s">
        <v>1639</v>
      </c>
      <c r="F211" s="53" t="s">
        <v>2836</v>
      </c>
      <c r="G211" s="53" t="s">
        <v>2863</v>
      </c>
      <c r="H211" s="53" t="s">
        <v>1901</v>
      </c>
      <c r="I211" s="53" t="s">
        <v>1808</v>
      </c>
      <c r="J211" s="53" t="s">
        <v>1809</v>
      </c>
      <c r="K211" s="53" t="s">
        <v>5773</v>
      </c>
      <c r="L211" s="53" t="s">
        <v>3617</v>
      </c>
      <c r="M211" s="53" t="s">
        <v>5774</v>
      </c>
      <c r="N211" s="53" t="s">
        <v>5775</v>
      </c>
      <c r="O211" s="54">
        <v>29998</v>
      </c>
      <c r="P211" s="53" t="s">
        <v>5776</v>
      </c>
      <c r="Q211" s="53">
        <v>1</v>
      </c>
      <c r="R211" s="55">
        <v>54.124000000000002</v>
      </c>
      <c r="S211" s="55">
        <v>17.981999999999999</v>
      </c>
      <c r="T211" s="55">
        <v>54.111400000000003</v>
      </c>
      <c r="U211" s="55">
        <v>17.983799999999999</v>
      </c>
      <c r="V211" s="53" t="s">
        <v>88</v>
      </c>
      <c r="W211" s="85">
        <v>2.4300000000000002</v>
      </c>
      <c r="X211" s="87">
        <v>0.28000000000000003</v>
      </c>
      <c r="Y211" s="1" t="s">
        <v>7297</v>
      </c>
    </row>
    <row r="212" spans="1:25" ht="50.1" hidden="1" customHeight="1" x14ac:dyDescent="0.25">
      <c r="A212" s="53" t="s">
        <v>88</v>
      </c>
      <c r="B212" s="53" t="str">
        <f>IF(COUNTIF('Aglomeracje 2022 r.'!$C$13:$C$207,' Dane pomocnicze (ze spr. 21)'!C212)=1,"TAK",IF(COUNTIF('Aglomeracje 2022 r.'!$C$13:$C$207,' Dane pomocnicze (ze spr. 21)'!C212)&gt;1,"TAK, UWAGA, wystepuje w sprawozdaniu więcej niż jeden raz!!!","BRAK"))</f>
        <v>BRAK</v>
      </c>
      <c r="C212" s="53" t="s">
        <v>304</v>
      </c>
      <c r="D212" s="53" t="s">
        <v>2864</v>
      </c>
      <c r="E212" s="53" t="s">
        <v>1639</v>
      </c>
      <c r="F212" s="53" t="s">
        <v>2836</v>
      </c>
      <c r="G212" s="53" t="s">
        <v>2864</v>
      </c>
      <c r="H212" s="53" t="s">
        <v>88</v>
      </c>
      <c r="I212" s="53" t="s">
        <v>1808</v>
      </c>
      <c r="J212" s="53" t="s">
        <v>1809</v>
      </c>
      <c r="K212" s="53" t="s">
        <v>2864</v>
      </c>
      <c r="L212" s="53" t="s">
        <v>3641</v>
      </c>
      <c r="M212" s="53" t="s">
        <v>2864</v>
      </c>
      <c r="N212" s="53" t="s">
        <v>5777</v>
      </c>
      <c r="O212" s="54">
        <v>30165</v>
      </c>
      <c r="P212" s="53" t="s">
        <v>5778</v>
      </c>
      <c r="Q212" s="53">
        <v>1</v>
      </c>
      <c r="R212" s="55">
        <v>54.33446</v>
      </c>
      <c r="S212" s="55">
        <v>18.199870000000001</v>
      </c>
      <c r="T212" s="55">
        <v>54.349200000000003</v>
      </c>
      <c r="U212" s="55">
        <v>18.213100000000001</v>
      </c>
      <c r="V212" s="53" t="s">
        <v>88</v>
      </c>
      <c r="W212" s="85">
        <v>5.5</v>
      </c>
      <c r="X212" s="87">
        <v>1.5</v>
      </c>
      <c r="Y212" s="1" t="s">
        <v>7298</v>
      </c>
    </row>
    <row r="213" spans="1:25" ht="50.1" hidden="1" customHeight="1" x14ac:dyDescent="0.25">
      <c r="A213" s="53" t="s">
        <v>88</v>
      </c>
      <c r="B213" s="53" t="str">
        <f>IF(COUNTIF('Aglomeracje 2022 r.'!$C$13:$C$207,' Dane pomocnicze (ze spr. 21)'!C213)=1,"TAK",IF(COUNTIF('Aglomeracje 2022 r.'!$C$13:$C$207,' Dane pomocnicze (ze spr. 21)'!C213)&gt;1,"TAK, UWAGA, wystepuje w sprawozdaniu więcej niż jeden raz!!!","BRAK"))</f>
        <v>BRAK</v>
      </c>
      <c r="C213" s="53" t="s">
        <v>305</v>
      </c>
      <c r="D213" s="53" t="s">
        <v>2865</v>
      </c>
      <c r="E213" s="53" t="s">
        <v>1639</v>
      </c>
      <c r="F213" s="53" t="s">
        <v>2836</v>
      </c>
      <c r="G213" s="53" t="s">
        <v>2866</v>
      </c>
      <c r="H213" s="53" t="s">
        <v>88</v>
      </c>
      <c r="I213" s="53" t="s">
        <v>1808</v>
      </c>
      <c r="J213" s="53" t="s">
        <v>1809</v>
      </c>
      <c r="K213" s="53" t="s">
        <v>2865</v>
      </c>
      <c r="L213" s="53" t="s">
        <v>3669</v>
      </c>
      <c r="M213" s="53" t="s">
        <v>2865</v>
      </c>
      <c r="N213" s="53" t="s">
        <v>5779</v>
      </c>
      <c r="O213" s="54">
        <v>25636</v>
      </c>
      <c r="P213" s="53" t="s">
        <v>5780</v>
      </c>
      <c r="Q213" s="53">
        <v>1</v>
      </c>
      <c r="R213" s="55">
        <v>54.1678</v>
      </c>
      <c r="S213" s="55">
        <v>17.496500000000001</v>
      </c>
      <c r="T213" s="55">
        <v>54.111162999999998</v>
      </c>
      <c r="U213" s="55">
        <v>17.282312999999998</v>
      </c>
      <c r="V213" s="53" t="s">
        <v>88</v>
      </c>
      <c r="W213" s="85">
        <v>1.9</v>
      </c>
      <c r="X213" s="87">
        <v>0</v>
      </c>
      <c r="Y213" s="1" t="s">
        <v>7299</v>
      </c>
    </row>
    <row r="214" spans="1:25" ht="50.1" hidden="1" customHeight="1" x14ac:dyDescent="0.25">
      <c r="A214" s="53" t="s">
        <v>88</v>
      </c>
      <c r="B214" s="53" t="str">
        <f>IF(COUNTIF('Aglomeracje 2022 r.'!$C$13:$C$207,' Dane pomocnicze (ze spr. 21)'!C214)=1,"TAK",IF(COUNTIF('Aglomeracje 2022 r.'!$C$13:$C$207,' Dane pomocnicze (ze spr. 21)'!C214)&gt;1,"TAK, UWAGA, wystepuje w sprawozdaniu więcej niż jeden raz!!!","BRAK"))</f>
        <v>BRAK</v>
      </c>
      <c r="C214" s="53" t="s">
        <v>306</v>
      </c>
      <c r="D214" s="53" t="s">
        <v>2867</v>
      </c>
      <c r="E214" s="53" t="s">
        <v>1639</v>
      </c>
      <c r="F214" s="53" t="s">
        <v>2836</v>
      </c>
      <c r="G214" s="53" t="s">
        <v>2430</v>
      </c>
      <c r="H214" s="53" t="s">
        <v>2846</v>
      </c>
      <c r="I214" s="53" t="s">
        <v>1808</v>
      </c>
      <c r="J214" s="53" t="s">
        <v>1809</v>
      </c>
      <c r="K214" s="53" t="s">
        <v>2867</v>
      </c>
      <c r="L214" s="53" t="s">
        <v>3617</v>
      </c>
      <c r="M214" s="53" t="s">
        <v>2867</v>
      </c>
      <c r="N214" s="53" t="s">
        <v>5781</v>
      </c>
      <c r="O214" s="54">
        <v>20528</v>
      </c>
      <c r="P214" s="53" t="s">
        <v>5782</v>
      </c>
      <c r="Q214" s="53">
        <v>1</v>
      </c>
      <c r="R214" s="55">
        <v>54.382899999999999</v>
      </c>
      <c r="S214" s="55">
        <v>19.445900000000002</v>
      </c>
      <c r="T214" s="55">
        <v>54.368053000000003</v>
      </c>
      <c r="U214" s="55">
        <v>19.406023999999999</v>
      </c>
      <c r="V214" s="53" t="s">
        <v>88</v>
      </c>
      <c r="W214" s="85">
        <v>5.2</v>
      </c>
      <c r="X214" s="87">
        <v>0.2</v>
      </c>
      <c r="Y214" s="1" t="s">
        <v>7300</v>
      </c>
    </row>
    <row r="215" spans="1:25" ht="50.1" hidden="1" customHeight="1" x14ac:dyDescent="0.25">
      <c r="A215" s="53" t="s">
        <v>88</v>
      </c>
      <c r="B215" s="53" t="str">
        <f>IF(COUNTIF('Aglomeracje 2022 r.'!$C$13:$C$207,' Dane pomocnicze (ze spr. 21)'!C215)=1,"TAK",IF(COUNTIF('Aglomeracje 2022 r.'!$C$13:$C$207,' Dane pomocnicze (ze spr. 21)'!C215)&gt;1,"TAK, UWAGA, wystepuje w sprawozdaniu więcej niż jeden raz!!!","BRAK"))</f>
        <v>BRAK</v>
      </c>
      <c r="C215" s="53" t="s">
        <v>307</v>
      </c>
      <c r="D215" s="53" t="s">
        <v>2868</v>
      </c>
      <c r="E215" s="53" t="s">
        <v>1639</v>
      </c>
      <c r="F215" s="53" t="s">
        <v>2836</v>
      </c>
      <c r="G215" s="53" t="s">
        <v>2869</v>
      </c>
      <c r="H215" s="53" t="s">
        <v>2846</v>
      </c>
      <c r="I215" s="53" t="s">
        <v>1808</v>
      </c>
      <c r="J215" s="53" t="s">
        <v>1809</v>
      </c>
      <c r="K215" s="53" t="s">
        <v>2868</v>
      </c>
      <c r="L215" s="53" t="s">
        <v>3669</v>
      </c>
      <c r="M215" s="53" t="s">
        <v>2868</v>
      </c>
      <c r="N215" s="53" t="s">
        <v>5783</v>
      </c>
      <c r="O215" s="54">
        <v>20933</v>
      </c>
      <c r="P215" s="53" t="s">
        <v>5784</v>
      </c>
      <c r="Q215" s="53">
        <v>1</v>
      </c>
      <c r="R215" s="55">
        <v>53.919800000000002</v>
      </c>
      <c r="S215" s="55">
        <v>19.030799999999999</v>
      </c>
      <c r="T215" s="55">
        <v>53.92651601</v>
      </c>
      <c r="U215" s="55">
        <v>19.00430635</v>
      </c>
      <c r="V215" s="53" t="s">
        <v>88</v>
      </c>
      <c r="W215" s="85">
        <v>0</v>
      </c>
      <c r="X215" s="87">
        <v>5</v>
      </c>
      <c r="Y215" s="1" t="s">
        <v>7210</v>
      </c>
    </row>
    <row r="216" spans="1:25" ht="50.1" hidden="1" customHeight="1" x14ac:dyDescent="0.25">
      <c r="A216" s="53" t="s">
        <v>88</v>
      </c>
      <c r="B216" s="53" t="str">
        <f>IF(COUNTIF('Aglomeracje 2022 r.'!$C$13:$C$207,' Dane pomocnicze (ze spr. 21)'!C216)=1,"TAK",IF(COUNTIF('Aglomeracje 2022 r.'!$C$13:$C$207,' Dane pomocnicze (ze spr. 21)'!C216)&gt;1,"TAK, UWAGA, wystepuje w sprawozdaniu więcej niż jeden raz!!!","BRAK"))</f>
        <v>BRAK</v>
      </c>
      <c r="C216" s="53" t="s">
        <v>308</v>
      </c>
      <c r="D216" s="53" t="s">
        <v>2870</v>
      </c>
      <c r="E216" s="53" t="s">
        <v>1639</v>
      </c>
      <c r="F216" s="53" t="s">
        <v>2836</v>
      </c>
      <c r="G216" s="53" t="s">
        <v>2871</v>
      </c>
      <c r="H216" s="53" t="s">
        <v>1815</v>
      </c>
      <c r="I216" s="53" t="s">
        <v>1808</v>
      </c>
      <c r="J216" s="53" t="s">
        <v>1809</v>
      </c>
      <c r="K216" s="53" t="s">
        <v>5785</v>
      </c>
      <c r="L216" s="53" t="s">
        <v>3617</v>
      </c>
      <c r="M216" s="53" t="s">
        <v>5786</v>
      </c>
      <c r="N216" s="53" t="s">
        <v>5787</v>
      </c>
      <c r="O216" s="54">
        <v>7412</v>
      </c>
      <c r="P216" s="53" t="s">
        <v>5788</v>
      </c>
      <c r="Q216" s="53">
        <v>1</v>
      </c>
      <c r="R216" s="55">
        <v>53.473700000000001</v>
      </c>
      <c r="S216" s="55">
        <v>18.3127</v>
      </c>
      <c r="T216" s="55">
        <v>53.804099999999998</v>
      </c>
      <c r="U216" s="55">
        <v>18.5319</v>
      </c>
      <c r="V216" s="53" t="s">
        <v>88</v>
      </c>
      <c r="W216" s="85">
        <v>0</v>
      </c>
      <c r="X216" s="87">
        <v>0</v>
      </c>
      <c r="Y216" s="1" t="s">
        <v>7166</v>
      </c>
    </row>
    <row r="217" spans="1:25" ht="50.1" hidden="1" customHeight="1" x14ac:dyDescent="0.25">
      <c r="A217" s="53" t="s">
        <v>88</v>
      </c>
      <c r="B217" s="53" t="str">
        <f>IF(COUNTIF('Aglomeracje 2022 r.'!$C$13:$C$207,' Dane pomocnicze (ze spr. 21)'!C217)=1,"TAK",IF(COUNTIF('Aglomeracje 2022 r.'!$C$13:$C$207,' Dane pomocnicze (ze spr. 21)'!C217)&gt;1,"TAK, UWAGA, wystepuje w sprawozdaniu więcej niż jeden raz!!!","BRAK"))</f>
        <v>BRAK</v>
      </c>
      <c r="C217" s="53" t="s">
        <v>309</v>
      </c>
      <c r="D217" s="53" t="s">
        <v>2872</v>
      </c>
      <c r="E217" s="53" t="s">
        <v>1639</v>
      </c>
      <c r="F217" s="53" t="s">
        <v>2836</v>
      </c>
      <c r="G217" s="53" t="s">
        <v>2873</v>
      </c>
      <c r="H217" s="53" t="s">
        <v>88</v>
      </c>
      <c r="I217" s="53" t="s">
        <v>1808</v>
      </c>
      <c r="J217" s="53" t="s">
        <v>1809</v>
      </c>
      <c r="K217" s="53" t="s">
        <v>2872</v>
      </c>
      <c r="L217" s="53" t="s">
        <v>3715</v>
      </c>
      <c r="M217" s="53" t="s">
        <v>5789</v>
      </c>
      <c r="N217" s="53" t="s">
        <v>5790</v>
      </c>
      <c r="O217" s="54">
        <v>9887</v>
      </c>
      <c r="P217" s="53" t="s">
        <v>5791</v>
      </c>
      <c r="Q217" s="53">
        <v>1</v>
      </c>
      <c r="R217" s="55">
        <v>54.271900000000002</v>
      </c>
      <c r="S217" s="55">
        <v>18.195</v>
      </c>
      <c r="T217" s="55">
        <v>54.154299999999999</v>
      </c>
      <c r="U217" s="55">
        <v>18.110499999999998</v>
      </c>
      <c r="V217" s="53" t="s">
        <v>88</v>
      </c>
      <c r="W217" s="85">
        <v>0</v>
      </c>
      <c r="X217" s="87">
        <v>0</v>
      </c>
      <c r="Y217" s="1" t="s">
        <v>7166</v>
      </c>
    </row>
    <row r="218" spans="1:25" ht="50.1" hidden="1" customHeight="1" x14ac:dyDescent="0.25">
      <c r="A218" s="53" t="s">
        <v>88</v>
      </c>
      <c r="B218" s="53" t="str">
        <f>IF(COUNTIF('Aglomeracje 2022 r.'!$C$13:$C$207,' Dane pomocnicze (ze spr. 21)'!C218)=1,"TAK",IF(COUNTIF('Aglomeracje 2022 r.'!$C$13:$C$207,' Dane pomocnicze (ze spr. 21)'!C218)&gt;1,"TAK, UWAGA, wystepuje w sprawozdaniu więcej niż jeden raz!!!","BRAK"))</f>
        <v>BRAK</v>
      </c>
      <c r="C218" s="53" t="s">
        <v>310</v>
      </c>
      <c r="D218" s="53" t="s">
        <v>2874</v>
      </c>
      <c r="E218" s="53" t="s">
        <v>1639</v>
      </c>
      <c r="F218" s="53" t="s">
        <v>2836</v>
      </c>
      <c r="G218" s="53" t="s">
        <v>2854</v>
      </c>
      <c r="H218" s="53" t="s">
        <v>1815</v>
      </c>
      <c r="I218" s="53" t="s">
        <v>1808</v>
      </c>
      <c r="J218" s="53" t="s">
        <v>1809</v>
      </c>
      <c r="K218" s="53" t="s">
        <v>2874</v>
      </c>
      <c r="L218" s="53" t="s">
        <v>3669</v>
      </c>
      <c r="M218" s="53" t="s">
        <v>2874</v>
      </c>
      <c r="N218" s="53" t="s">
        <v>5792</v>
      </c>
      <c r="O218" s="54">
        <v>9309</v>
      </c>
      <c r="P218" s="53" t="s">
        <v>5793</v>
      </c>
      <c r="Q218" s="53">
        <v>1</v>
      </c>
      <c r="R218" s="55">
        <v>53.757439650000002</v>
      </c>
      <c r="S218" s="55">
        <v>19.198074290000001</v>
      </c>
      <c r="T218" s="55">
        <v>53.764763010000003</v>
      </c>
      <c r="U218" s="55">
        <v>19.190655499999998</v>
      </c>
      <c r="V218" s="53" t="s">
        <v>88</v>
      </c>
      <c r="W218" s="85">
        <v>0.7</v>
      </c>
      <c r="X218" s="87">
        <v>2</v>
      </c>
      <c r="Y218" s="1" t="s">
        <v>7301</v>
      </c>
    </row>
    <row r="219" spans="1:25" ht="50.1" hidden="1" customHeight="1" x14ac:dyDescent="0.25">
      <c r="A219" s="53" t="s">
        <v>88</v>
      </c>
      <c r="B219" s="53" t="str">
        <f>IF(COUNTIF('Aglomeracje 2022 r.'!$C$13:$C$207,' Dane pomocnicze (ze spr. 21)'!C219)=1,"TAK",IF(COUNTIF('Aglomeracje 2022 r.'!$C$13:$C$207,' Dane pomocnicze (ze spr. 21)'!C219)&gt;1,"TAK, UWAGA, wystepuje w sprawozdaniu więcej niż jeden raz!!!","BRAK"))</f>
        <v>BRAK</v>
      </c>
      <c r="C219" s="53" t="s">
        <v>311</v>
      </c>
      <c r="D219" s="53" t="s">
        <v>2877</v>
      </c>
      <c r="E219" s="53" t="s">
        <v>1650</v>
      </c>
      <c r="F219" s="53" t="s">
        <v>2836</v>
      </c>
      <c r="G219" s="53" t="s">
        <v>2873</v>
      </c>
      <c r="H219" s="53" t="s">
        <v>88</v>
      </c>
      <c r="I219" s="53" t="s">
        <v>1808</v>
      </c>
      <c r="J219" s="53" t="s">
        <v>1809</v>
      </c>
      <c r="K219" s="53" t="s">
        <v>2877</v>
      </c>
      <c r="L219" s="53" t="s">
        <v>3715</v>
      </c>
      <c r="M219" s="53" t="s">
        <v>5796</v>
      </c>
      <c r="N219" s="53" t="s">
        <v>5797</v>
      </c>
      <c r="O219" s="54">
        <v>29971</v>
      </c>
      <c r="P219" s="53" t="s">
        <v>5798</v>
      </c>
      <c r="Q219" s="53">
        <v>2</v>
      </c>
      <c r="R219" s="55">
        <v>54.34958958</v>
      </c>
      <c r="S219" s="55">
        <v>17.89108366</v>
      </c>
      <c r="T219" s="55">
        <v>0</v>
      </c>
      <c r="U219" s="55">
        <v>0</v>
      </c>
      <c r="V219" s="53" t="s">
        <v>88</v>
      </c>
      <c r="W219" s="85">
        <v>5</v>
      </c>
      <c r="X219" s="87">
        <v>2</v>
      </c>
      <c r="Y219" s="1" t="s">
        <v>7302</v>
      </c>
    </row>
    <row r="220" spans="1:25" ht="50.1" hidden="1" customHeight="1" x14ac:dyDescent="0.25">
      <c r="A220" s="53" t="s">
        <v>88</v>
      </c>
      <c r="B220" s="53" t="str">
        <f>IF(COUNTIF('Aglomeracje 2022 r.'!$C$13:$C$207,' Dane pomocnicze (ze spr. 21)'!C220)=1,"TAK",IF(COUNTIF('Aglomeracje 2022 r.'!$C$13:$C$207,' Dane pomocnicze (ze spr. 21)'!C220)&gt;1,"TAK, UWAGA, wystepuje w sprawozdaniu więcej niż jeden raz!!!","BRAK"))</f>
        <v>BRAK</v>
      </c>
      <c r="C220" s="53" t="s">
        <v>312</v>
      </c>
      <c r="D220" s="53" t="s">
        <v>2878</v>
      </c>
      <c r="E220" s="53" t="s">
        <v>1639</v>
      </c>
      <c r="F220" s="53" t="s">
        <v>2836</v>
      </c>
      <c r="G220" s="53" t="s">
        <v>2840</v>
      </c>
      <c r="H220" s="53" t="s">
        <v>88</v>
      </c>
      <c r="I220" s="53" t="s">
        <v>1808</v>
      </c>
      <c r="J220" s="53" t="s">
        <v>1809</v>
      </c>
      <c r="K220" s="53" t="s">
        <v>2878</v>
      </c>
      <c r="L220" s="53" t="s">
        <v>3715</v>
      </c>
      <c r="M220" s="53" t="s">
        <v>2878</v>
      </c>
      <c r="N220" s="53" t="s">
        <v>5799</v>
      </c>
      <c r="O220" s="54">
        <v>9258</v>
      </c>
      <c r="P220" s="53" t="s">
        <v>5800</v>
      </c>
      <c r="Q220" s="53">
        <v>1</v>
      </c>
      <c r="R220" s="55">
        <v>54.376399999999997</v>
      </c>
      <c r="S220" s="55">
        <v>17.161000000000001</v>
      </c>
      <c r="T220" s="55">
        <v>54.369399999999999</v>
      </c>
      <c r="U220" s="55">
        <v>17.158100000000001</v>
      </c>
      <c r="V220" s="53" t="s">
        <v>88</v>
      </c>
      <c r="W220" s="85">
        <v>0</v>
      </c>
      <c r="X220" s="87">
        <v>3</v>
      </c>
      <c r="Y220" s="1" t="s">
        <v>7233</v>
      </c>
    </row>
    <row r="221" spans="1:25" ht="50.1" hidden="1" customHeight="1" x14ac:dyDescent="0.25">
      <c r="A221" s="53" t="s">
        <v>88</v>
      </c>
      <c r="B221" s="53" t="str">
        <f>IF(COUNTIF('Aglomeracje 2022 r.'!$C$13:$C$207,' Dane pomocnicze (ze spr. 21)'!C221)=1,"TAK",IF(COUNTIF('Aglomeracje 2022 r.'!$C$13:$C$207,' Dane pomocnicze (ze spr. 21)'!C221)&gt;1,"TAK, UWAGA, wystepuje w sprawozdaniu więcej niż jeden raz!!!","BRAK"))</f>
        <v>BRAK</v>
      </c>
      <c r="C221" s="53" t="s">
        <v>313</v>
      </c>
      <c r="D221" s="53" t="s">
        <v>2880</v>
      </c>
      <c r="E221" s="53" t="s">
        <v>1639</v>
      </c>
      <c r="F221" s="53" t="s">
        <v>2836</v>
      </c>
      <c r="G221" s="53" t="s">
        <v>2430</v>
      </c>
      <c r="H221" s="53" t="s">
        <v>2846</v>
      </c>
      <c r="I221" s="53" t="s">
        <v>1808</v>
      </c>
      <c r="J221" s="53" t="s">
        <v>1809</v>
      </c>
      <c r="K221" s="53" t="s">
        <v>2880</v>
      </c>
      <c r="L221" s="53" t="s">
        <v>3715</v>
      </c>
      <c r="M221" s="53" t="s">
        <v>5805</v>
      </c>
      <c r="N221" s="53" t="s">
        <v>5806</v>
      </c>
      <c r="O221" s="54">
        <v>25806</v>
      </c>
      <c r="P221" s="53" t="s">
        <v>5807</v>
      </c>
      <c r="Q221" s="53">
        <v>1</v>
      </c>
      <c r="R221" s="55">
        <v>54.326500000000003</v>
      </c>
      <c r="S221" s="55">
        <v>19.119900000000001</v>
      </c>
      <c r="T221" s="55">
        <v>54.192799999999998</v>
      </c>
      <c r="U221" s="55">
        <v>19.083300000000001</v>
      </c>
      <c r="V221" s="53" t="s">
        <v>88</v>
      </c>
      <c r="W221" s="85">
        <v>2.8</v>
      </c>
      <c r="X221" s="87">
        <v>0.06</v>
      </c>
      <c r="Y221" s="1" t="s">
        <v>7303</v>
      </c>
    </row>
    <row r="222" spans="1:25" ht="50.1" hidden="1" customHeight="1" x14ac:dyDescent="0.25">
      <c r="A222" s="53" t="s">
        <v>88</v>
      </c>
      <c r="B222" s="53" t="str">
        <f>IF(COUNTIF('Aglomeracje 2022 r.'!$C$13:$C$207,' Dane pomocnicze (ze spr. 21)'!C222)=1,"TAK",IF(COUNTIF('Aglomeracje 2022 r.'!$C$13:$C$207,' Dane pomocnicze (ze spr. 21)'!C222)&gt;1,"TAK, UWAGA, wystepuje w sprawozdaniu więcej niż jeden raz!!!","BRAK"))</f>
        <v>BRAK</v>
      </c>
      <c r="C222" s="53" t="s">
        <v>314</v>
      </c>
      <c r="D222" s="53" t="s">
        <v>2881</v>
      </c>
      <c r="E222" s="53" t="s">
        <v>1639</v>
      </c>
      <c r="F222" s="53" t="s">
        <v>2836</v>
      </c>
      <c r="G222" s="53" t="s">
        <v>2430</v>
      </c>
      <c r="H222" s="53" t="s">
        <v>2846</v>
      </c>
      <c r="I222" s="53" t="s">
        <v>1808</v>
      </c>
      <c r="J222" s="53" t="s">
        <v>1809</v>
      </c>
      <c r="K222" s="53" t="s">
        <v>2881</v>
      </c>
      <c r="L222" s="53" t="s">
        <v>3669</v>
      </c>
      <c r="M222" s="53" t="s">
        <v>2881</v>
      </c>
      <c r="N222" s="53" t="s">
        <v>5808</v>
      </c>
      <c r="O222" s="54">
        <v>20326</v>
      </c>
      <c r="P222" s="53" t="s">
        <v>5809</v>
      </c>
      <c r="Q222" s="53">
        <v>1</v>
      </c>
      <c r="R222" s="55">
        <v>54.124299999999998</v>
      </c>
      <c r="S222" s="55">
        <v>19.065799999999999</v>
      </c>
      <c r="T222" s="55">
        <v>54.122100000000003</v>
      </c>
      <c r="U222" s="55">
        <v>19.082599999999999</v>
      </c>
      <c r="V222" s="53" t="s">
        <v>88</v>
      </c>
      <c r="W222" s="85">
        <v>2.6179999999999999</v>
      </c>
      <c r="X222" s="87">
        <v>0.15</v>
      </c>
      <c r="Y222" s="1" t="s">
        <v>7304</v>
      </c>
    </row>
    <row r="223" spans="1:25" ht="50.1" hidden="1" customHeight="1" x14ac:dyDescent="0.25">
      <c r="A223" s="53" t="s">
        <v>88</v>
      </c>
      <c r="B223" s="53" t="str">
        <f>IF(COUNTIF('Aglomeracje 2022 r.'!$C$13:$C$207,' Dane pomocnicze (ze spr. 21)'!C223)=1,"TAK",IF(COUNTIF('Aglomeracje 2022 r.'!$C$13:$C$207,' Dane pomocnicze (ze spr. 21)'!C223)&gt;1,"TAK, UWAGA, wystepuje w sprawozdaniu więcej niż jeden raz!!!","BRAK"))</f>
        <v>BRAK</v>
      </c>
      <c r="C223" s="53" t="s">
        <v>315</v>
      </c>
      <c r="D223" s="53" t="s">
        <v>2884</v>
      </c>
      <c r="E223" s="53" t="s">
        <v>1639</v>
      </c>
      <c r="F223" s="53" t="s">
        <v>2836</v>
      </c>
      <c r="G223" s="53" t="s">
        <v>2860</v>
      </c>
      <c r="H223" s="53" t="s">
        <v>1811</v>
      </c>
      <c r="I223" s="53" t="s">
        <v>1808</v>
      </c>
      <c r="J223" s="53" t="s">
        <v>1809</v>
      </c>
      <c r="K223" s="53" t="s">
        <v>2884</v>
      </c>
      <c r="L223" s="53" t="s">
        <v>3715</v>
      </c>
      <c r="M223" s="53" t="s">
        <v>2884</v>
      </c>
      <c r="N223" s="53" t="s">
        <v>5813</v>
      </c>
      <c r="O223" s="54">
        <v>22019</v>
      </c>
      <c r="P223" s="53" t="s">
        <v>5814</v>
      </c>
      <c r="Q223" s="53">
        <v>1</v>
      </c>
      <c r="R223" s="55">
        <v>53.797899999999998</v>
      </c>
      <c r="S223" s="55">
        <v>17.251200000000001</v>
      </c>
      <c r="T223" s="55">
        <v>53.822600000000001</v>
      </c>
      <c r="U223" s="55">
        <v>17.2531</v>
      </c>
      <c r="V223" s="53" t="s">
        <v>88</v>
      </c>
      <c r="W223" s="85">
        <v>2</v>
      </c>
      <c r="X223" s="87">
        <v>2.8</v>
      </c>
      <c r="Y223" s="1" t="s">
        <v>7305</v>
      </c>
    </row>
    <row r="224" spans="1:25" ht="50.1" hidden="1" customHeight="1" x14ac:dyDescent="0.25">
      <c r="A224" s="53" t="s">
        <v>88</v>
      </c>
      <c r="B224" s="53" t="str">
        <f>IF(COUNTIF('Aglomeracje 2022 r.'!$C$13:$C$207,' Dane pomocnicze (ze spr. 21)'!C224)=1,"TAK",IF(COUNTIF('Aglomeracje 2022 r.'!$C$13:$C$207,' Dane pomocnicze (ze spr. 21)'!C224)&gt;1,"TAK, UWAGA, wystepuje w sprawozdaniu więcej niż jeden raz!!!","BRAK"))</f>
        <v>BRAK</v>
      </c>
      <c r="C224" s="53" t="s">
        <v>316</v>
      </c>
      <c r="D224" s="53" t="s">
        <v>2885</v>
      </c>
      <c r="E224" s="53" t="s">
        <v>1639</v>
      </c>
      <c r="F224" s="53" t="s">
        <v>2836</v>
      </c>
      <c r="G224" s="53" t="s">
        <v>2840</v>
      </c>
      <c r="H224" s="53" t="s">
        <v>88</v>
      </c>
      <c r="I224" s="53" t="s">
        <v>1808</v>
      </c>
      <c r="J224" s="53" t="s">
        <v>1809</v>
      </c>
      <c r="K224" s="53" t="s">
        <v>5815</v>
      </c>
      <c r="L224" s="53" t="s">
        <v>3715</v>
      </c>
      <c r="M224" s="53" t="s">
        <v>5816</v>
      </c>
      <c r="N224" s="53" t="s">
        <v>5817</v>
      </c>
      <c r="O224" s="54">
        <v>16265</v>
      </c>
      <c r="P224" s="53" t="s">
        <v>5818</v>
      </c>
      <c r="Q224" s="53">
        <v>1</v>
      </c>
      <c r="R224" s="55">
        <v>54.575699999999998</v>
      </c>
      <c r="S224" s="55">
        <v>16.8687</v>
      </c>
      <c r="T224" s="55">
        <v>54.659799999999997</v>
      </c>
      <c r="U224" s="55">
        <v>17.062899999999999</v>
      </c>
      <c r="V224" s="53" t="s">
        <v>88</v>
      </c>
      <c r="W224" s="85">
        <v>0</v>
      </c>
      <c r="X224" s="87">
        <v>0</v>
      </c>
      <c r="Y224" s="1" t="s">
        <v>7166</v>
      </c>
    </row>
    <row r="225" spans="1:25" ht="50.1" hidden="1" customHeight="1" x14ac:dyDescent="0.25">
      <c r="A225" s="53" t="s">
        <v>88</v>
      </c>
      <c r="B225" s="53" t="str">
        <f>IF(COUNTIF('Aglomeracje 2022 r.'!$C$13:$C$207,' Dane pomocnicze (ze spr. 21)'!C225)=1,"TAK",IF(COUNTIF('Aglomeracje 2022 r.'!$C$13:$C$207,' Dane pomocnicze (ze spr. 21)'!C225)&gt;1,"TAK, UWAGA, wystepuje w sprawozdaniu więcej niż jeden raz!!!","BRAK"))</f>
        <v>BRAK</v>
      </c>
      <c r="C225" s="53" t="s">
        <v>317</v>
      </c>
      <c r="D225" s="53" t="s">
        <v>2886</v>
      </c>
      <c r="E225" s="53" t="s">
        <v>1639</v>
      </c>
      <c r="F225" s="53" t="s">
        <v>2836</v>
      </c>
      <c r="G225" s="53" t="s">
        <v>2843</v>
      </c>
      <c r="H225" s="53" t="s">
        <v>88</v>
      </c>
      <c r="I225" s="53" t="s">
        <v>1808</v>
      </c>
      <c r="J225" s="53" t="s">
        <v>1809</v>
      </c>
      <c r="K225" s="53" t="s">
        <v>2886</v>
      </c>
      <c r="L225" s="53" t="s">
        <v>3669</v>
      </c>
      <c r="M225" s="53" t="s">
        <v>5819</v>
      </c>
      <c r="N225" s="53" t="s">
        <v>5820</v>
      </c>
      <c r="O225" s="54">
        <v>37790</v>
      </c>
      <c r="P225" s="53">
        <v>0</v>
      </c>
      <c r="Q225" s="53">
        <v>1</v>
      </c>
      <c r="R225" s="55">
        <v>54.415199999999999</v>
      </c>
      <c r="S225" s="55">
        <v>18.403600000000001</v>
      </c>
      <c r="T225" s="55">
        <v>54.680799999999998</v>
      </c>
      <c r="U225" s="55">
        <v>18.682200000000002</v>
      </c>
      <c r="V225" s="53" t="s">
        <v>88</v>
      </c>
      <c r="W225" s="85">
        <v>0</v>
      </c>
      <c r="X225" s="87">
        <v>1.5</v>
      </c>
      <c r="Y225" s="1" t="s">
        <v>7192</v>
      </c>
    </row>
    <row r="226" spans="1:25" ht="50.1" hidden="1" customHeight="1" x14ac:dyDescent="0.25">
      <c r="A226" s="53" t="s">
        <v>88</v>
      </c>
      <c r="B226" s="53" t="str">
        <f>IF(COUNTIF('Aglomeracje 2022 r.'!$C$13:$C$207,' Dane pomocnicze (ze spr. 21)'!C226)=1,"TAK",IF(COUNTIF('Aglomeracje 2022 r.'!$C$13:$C$207,' Dane pomocnicze (ze spr. 21)'!C226)&gt;1,"TAK, UWAGA, wystepuje w sprawozdaniu więcej niż jeden raz!!!","BRAK"))</f>
        <v>BRAK</v>
      </c>
      <c r="C226" s="53" t="s">
        <v>318</v>
      </c>
      <c r="D226" s="53" t="s">
        <v>2887</v>
      </c>
      <c r="E226" s="53" t="s">
        <v>1639</v>
      </c>
      <c r="F226" s="53" t="s">
        <v>2836</v>
      </c>
      <c r="G226" s="53" t="s">
        <v>2848</v>
      </c>
      <c r="H226" s="53" t="s">
        <v>88</v>
      </c>
      <c r="I226" s="53" t="s">
        <v>1808</v>
      </c>
      <c r="J226" s="53" t="s">
        <v>1809</v>
      </c>
      <c r="K226" s="53" t="s">
        <v>2887</v>
      </c>
      <c r="L226" s="53" t="s">
        <v>3617</v>
      </c>
      <c r="M226" s="53" t="s">
        <v>5821</v>
      </c>
      <c r="N226" s="53" t="s">
        <v>5822</v>
      </c>
      <c r="O226" s="54">
        <v>52420</v>
      </c>
      <c r="P226" s="53" t="s">
        <v>5823</v>
      </c>
      <c r="Q226" s="53">
        <v>1</v>
      </c>
      <c r="R226" s="55">
        <v>54.755499999999998</v>
      </c>
      <c r="S226" s="55">
        <v>17.558</v>
      </c>
      <c r="T226" s="55">
        <v>54.7532</v>
      </c>
      <c r="U226" s="55">
        <v>17.5428</v>
      </c>
      <c r="V226" s="53" t="s">
        <v>88</v>
      </c>
      <c r="W226" s="85">
        <v>5.2</v>
      </c>
      <c r="X226" s="87">
        <v>0.9</v>
      </c>
      <c r="Y226" s="1" t="s">
        <v>7306</v>
      </c>
    </row>
    <row r="227" spans="1:25" ht="50.1" hidden="1" customHeight="1" x14ac:dyDescent="0.25">
      <c r="A227" s="53" t="s">
        <v>88</v>
      </c>
      <c r="B227" s="53" t="str">
        <f>IF(COUNTIF('Aglomeracje 2022 r.'!$C$13:$C$207,' Dane pomocnicze (ze spr. 21)'!C227)=1,"TAK",IF(COUNTIF('Aglomeracje 2022 r.'!$C$13:$C$207,' Dane pomocnicze (ze spr. 21)'!C227)&gt;1,"TAK, UWAGA, wystepuje w sprawozdaniu więcej niż jeden raz!!!","BRAK"))</f>
        <v>BRAK</v>
      </c>
      <c r="C227" s="53" t="s">
        <v>319</v>
      </c>
      <c r="D227" s="53" t="s">
        <v>2888</v>
      </c>
      <c r="E227" s="53" t="s">
        <v>1639</v>
      </c>
      <c r="F227" s="53" t="s">
        <v>2836</v>
      </c>
      <c r="G227" s="53" t="s">
        <v>2843</v>
      </c>
      <c r="H227" s="53" t="s">
        <v>88</v>
      </c>
      <c r="I227" s="53" t="s">
        <v>1808</v>
      </c>
      <c r="J227" s="53" t="s">
        <v>1809</v>
      </c>
      <c r="K227" s="53" t="s">
        <v>2888</v>
      </c>
      <c r="L227" s="53" t="s">
        <v>3617</v>
      </c>
      <c r="M227" s="53" t="s">
        <v>2888</v>
      </c>
      <c r="N227" s="53" t="s">
        <v>5824</v>
      </c>
      <c r="O227" s="54">
        <v>10384</v>
      </c>
      <c r="P227" s="53" t="s">
        <v>5825</v>
      </c>
      <c r="Q227" s="53">
        <v>1</v>
      </c>
      <c r="R227" s="55">
        <v>54.60608354</v>
      </c>
      <c r="S227" s="55">
        <v>18.803108479999999</v>
      </c>
      <c r="T227" s="55">
        <v>54.617199999999997</v>
      </c>
      <c r="U227" s="55">
        <v>18.778099999999998</v>
      </c>
      <c r="V227" s="53" t="s">
        <v>88</v>
      </c>
      <c r="W227" s="85">
        <v>0</v>
      </c>
      <c r="X227" s="87">
        <v>0</v>
      </c>
      <c r="Y227" s="1" t="s">
        <v>7166</v>
      </c>
    </row>
    <row r="228" spans="1:25" ht="50.1" hidden="1" customHeight="1" x14ac:dyDescent="0.25">
      <c r="A228" s="53" t="s">
        <v>88</v>
      </c>
      <c r="B228" s="53" t="str">
        <f>IF(COUNTIF('Aglomeracje 2022 r.'!$C$13:$C$207,' Dane pomocnicze (ze spr. 21)'!C228)=1,"TAK",IF(COUNTIF('Aglomeracje 2022 r.'!$C$13:$C$207,' Dane pomocnicze (ze spr. 21)'!C228)&gt;1,"TAK, UWAGA, wystepuje w sprawozdaniu więcej niż jeden raz!!!","BRAK"))</f>
        <v>BRAK</v>
      </c>
      <c r="C228" s="53" t="s">
        <v>320</v>
      </c>
      <c r="D228" s="53" t="s">
        <v>2889</v>
      </c>
      <c r="E228" s="53" t="s">
        <v>1639</v>
      </c>
      <c r="F228" s="53" t="s">
        <v>2836</v>
      </c>
      <c r="G228" s="53" t="s">
        <v>2890</v>
      </c>
      <c r="H228" s="53" t="s">
        <v>1874</v>
      </c>
      <c r="I228" s="53" t="s">
        <v>1808</v>
      </c>
      <c r="J228" s="53" t="s">
        <v>1809</v>
      </c>
      <c r="K228" s="53" t="s">
        <v>2889</v>
      </c>
      <c r="L228" s="53" t="s">
        <v>3669</v>
      </c>
      <c r="M228" s="53" t="s">
        <v>2889</v>
      </c>
      <c r="N228" s="53" t="s">
        <v>5826</v>
      </c>
      <c r="O228" s="54">
        <v>14452</v>
      </c>
      <c r="P228" s="53" t="s">
        <v>5827</v>
      </c>
      <c r="Q228" s="53">
        <v>1</v>
      </c>
      <c r="R228" s="55">
        <v>53.530200000000001</v>
      </c>
      <c r="S228" s="55">
        <v>17.433</v>
      </c>
      <c r="T228" s="55">
        <v>53.879600000000003</v>
      </c>
      <c r="U228" s="55">
        <v>17.7014</v>
      </c>
      <c r="V228" s="53" t="s">
        <v>88</v>
      </c>
      <c r="W228" s="85">
        <v>0</v>
      </c>
      <c r="X228" s="87">
        <v>4.5999999999999996</v>
      </c>
      <c r="Y228" s="1" t="s">
        <v>7307</v>
      </c>
    </row>
    <row r="229" spans="1:25" ht="50.1" hidden="1" customHeight="1" x14ac:dyDescent="0.25">
      <c r="A229" s="53" t="s">
        <v>88</v>
      </c>
      <c r="B229" s="53" t="str">
        <f>IF(COUNTIF('Aglomeracje 2022 r.'!$C$13:$C$207,' Dane pomocnicze (ze spr. 21)'!C229)=1,"TAK",IF(COUNTIF('Aglomeracje 2022 r.'!$C$13:$C$207,' Dane pomocnicze (ze spr. 21)'!C229)&gt;1,"TAK, UWAGA, wystepuje w sprawozdaniu więcej niż jeden raz!!!","BRAK"))</f>
        <v>BRAK</v>
      </c>
      <c r="C229" s="53" t="s">
        <v>321</v>
      </c>
      <c r="D229" s="53" t="s">
        <v>2891</v>
      </c>
      <c r="E229" s="53" t="s">
        <v>1639</v>
      </c>
      <c r="F229" s="53" t="s">
        <v>2836</v>
      </c>
      <c r="G229" s="53" t="s">
        <v>1901</v>
      </c>
      <c r="H229" s="53" t="s">
        <v>1901</v>
      </c>
      <c r="I229" s="53" t="s">
        <v>1808</v>
      </c>
      <c r="J229" s="53" t="s">
        <v>1809</v>
      </c>
      <c r="K229" s="53" t="s">
        <v>2891</v>
      </c>
      <c r="L229" s="53" t="s">
        <v>3641</v>
      </c>
      <c r="M229" s="53" t="s">
        <v>2891</v>
      </c>
      <c r="N229" s="53" t="s">
        <v>5828</v>
      </c>
      <c r="O229" s="54">
        <v>9335</v>
      </c>
      <c r="P229" s="53" t="s">
        <v>5829</v>
      </c>
      <c r="Q229" s="53">
        <v>1</v>
      </c>
      <c r="R229" s="55">
        <v>53.834400000000002</v>
      </c>
      <c r="S229" s="55">
        <v>18.8247</v>
      </c>
      <c r="T229" s="55">
        <v>53.841299999999997</v>
      </c>
      <c r="U229" s="55">
        <v>18.8447</v>
      </c>
      <c r="V229" s="53" t="s">
        <v>88</v>
      </c>
      <c r="W229" s="85">
        <v>0</v>
      </c>
      <c r="X229" s="87">
        <v>3</v>
      </c>
      <c r="Y229" s="1" t="s">
        <v>7233</v>
      </c>
    </row>
    <row r="230" spans="1:25" ht="50.1" hidden="1" customHeight="1" x14ac:dyDescent="0.25">
      <c r="A230" s="53" t="s">
        <v>88</v>
      </c>
      <c r="B230" s="53" t="str">
        <f>IF(COUNTIF('Aglomeracje 2022 r.'!$C$13:$C$207,' Dane pomocnicze (ze spr. 21)'!C230)=1,"TAK",IF(COUNTIF('Aglomeracje 2022 r.'!$C$13:$C$207,' Dane pomocnicze (ze spr. 21)'!C230)&gt;1,"TAK, UWAGA, wystepuje w sprawozdaniu więcej niż jeden raz!!!","BRAK"))</f>
        <v>BRAK</v>
      </c>
      <c r="C230" s="53" t="s">
        <v>322</v>
      </c>
      <c r="D230" s="53" t="s">
        <v>2892</v>
      </c>
      <c r="E230" s="53" t="s">
        <v>1639</v>
      </c>
      <c r="F230" s="53" t="s">
        <v>2836</v>
      </c>
      <c r="G230" s="53" t="s">
        <v>2869</v>
      </c>
      <c r="H230" s="53" t="s">
        <v>2846</v>
      </c>
      <c r="I230" s="53" t="s">
        <v>1808</v>
      </c>
      <c r="J230" s="53" t="s">
        <v>1809</v>
      </c>
      <c r="K230" s="53" t="s">
        <v>2892</v>
      </c>
      <c r="L230" s="53" t="s">
        <v>3669</v>
      </c>
      <c r="M230" s="53" t="s">
        <v>5830</v>
      </c>
      <c r="N230" s="53" t="s">
        <v>5831</v>
      </c>
      <c r="O230" s="54">
        <v>9232</v>
      </c>
      <c r="P230" s="53" t="s">
        <v>5832</v>
      </c>
      <c r="Q230" s="53">
        <v>1</v>
      </c>
      <c r="R230" s="55">
        <v>53.922699999999999</v>
      </c>
      <c r="S230" s="55">
        <v>19.346</v>
      </c>
      <c r="T230" s="55">
        <v>53.923999999999999</v>
      </c>
      <c r="U230" s="55">
        <v>19.3537</v>
      </c>
      <c r="V230" s="53" t="s">
        <v>88</v>
      </c>
      <c r="W230" s="85">
        <v>0</v>
      </c>
      <c r="X230" s="87">
        <v>0</v>
      </c>
      <c r="Y230" s="1" t="s">
        <v>7166</v>
      </c>
    </row>
    <row r="231" spans="1:25" ht="50.1" hidden="1" customHeight="1" x14ac:dyDescent="0.25">
      <c r="A231" s="53" t="s">
        <v>88</v>
      </c>
      <c r="B231" s="53" t="str">
        <f>IF(COUNTIF('Aglomeracje 2022 r.'!$C$13:$C$207,' Dane pomocnicze (ze spr. 21)'!C231)=1,"TAK",IF(COUNTIF('Aglomeracje 2022 r.'!$C$13:$C$207,' Dane pomocnicze (ze spr. 21)'!C231)&gt;1,"TAK, UWAGA, wystepuje w sprawozdaniu więcej niż jeden raz!!!","BRAK"))</f>
        <v>BRAK</v>
      </c>
      <c r="C231" s="53" t="s">
        <v>323</v>
      </c>
      <c r="D231" s="53" t="s">
        <v>2893</v>
      </c>
      <c r="E231" s="53" t="s">
        <v>1639</v>
      </c>
      <c r="F231" s="53" t="s">
        <v>2836</v>
      </c>
      <c r="G231" s="53" t="s">
        <v>2894</v>
      </c>
      <c r="H231" s="53" t="s">
        <v>1815</v>
      </c>
      <c r="I231" s="53" t="s">
        <v>1808</v>
      </c>
      <c r="J231" s="53" t="s">
        <v>1809</v>
      </c>
      <c r="K231" s="53" t="s">
        <v>2893</v>
      </c>
      <c r="L231" s="53" t="s">
        <v>3669</v>
      </c>
      <c r="M231" s="53" t="s">
        <v>2893</v>
      </c>
      <c r="N231" s="53" t="s">
        <v>5833</v>
      </c>
      <c r="O231" s="54">
        <v>9562</v>
      </c>
      <c r="P231" s="53" t="s">
        <v>5834</v>
      </c>
      <c r="Q231" s="53">
        <v>1</v>
      </c>
      <c r="R231" s="55">
        <v>54.0717</v>
      </c>
      <c r="S231" s="55">
        <v>18.445499999999999</v>
      </c>
      <c r="T231" s="55">
        <v>54.0623</v>
      </c>
      <c r="U231" s="55">
        <v>18.435199999999998</v>
      </c>
      <c r="V231" s="53" t="s">
        <v>88</v>
      </c>
      <c r="W231" s="85">
        <v>0</v>
      </c>
      <c r="X231" s="87">
        <v>0</v>
      </c>
      <c r="Y231" s="1" t="s">
        <v>7166</v>
      </c>
    </row>
    <row r="232" spans="1:25" ht="50.1" hidden="1" customHeight="1" x14ac:dyDescent="0.25">
      <c r="A232" s="53" t="s">
        <v>88</v>
      </c>
      <c r="B232" s="53" t="str">
        <f>IF(COUNTIF('Aglomeracje 2022 r.'!$C$13:$C$207,' Dane pomocnicze (ze spr. 21)'!C232)=1,"TAK",IF(COUNTIF('Aglomeracje 2022 r.'!$C$13:$C$207,' Dane pomocnicze (ze spr. 21)'!C232)&gt;1,"TAK, UWAGA, wystepuje w sprawozdaniu więcej niż jeden raz!!!","BRAK"))</f>
        <v>BRAK</v>
      </c>
      <c r="C232" s="53" t="s">
        <v>324</v>
      </c>
      <c r="D232" s="53" t="s">
        <v>2895</v>
      </c>
      <c r="E232" s="53" t="s">
        <v>1639</v>
      </c>
      <c r="F232" s="53" t="s">
        <v>2836</v>
      </c>
      <c r="G232" s="53" t="s">
        <v>2843</v>
      </c>
      <c r="H232" s="53" t="s">
        <v>88</v>
      </c>
      <c r="I232" s="53" t="s">
        <v>1808</v>
      </c>
      <c r="J232" s="53" t="s">
        <v>1809</v>
      </c>
      <c r="K232" s="53" t="s">
        <v>2895</v>
      </c>
      <c r="L232" s="53" t="s">
        <v>3669</v>
      </c>
      <c r="M232" s="53" t="s">
        <v>5835</v>
      </c>
      <c r="N232" s="53" t="s">
        <v>5836</v>
      </c>
      <c r="O232" s="54">
        <v>65389</v>
      </c>
      <c r="P232" s="53" t="s">
        <v>5837</v>
      </c>
      <c r="Q232" s="53">
        <v>1</v>
      </c>
      <c r="R232" s="55">
        <v>54.793900000000001</v>
      </c>
      <c r="S232" s="55">
        <v>18.409800000000001</v>
      </c>
      <c r="T232" s="55">
        <v>54.824800000000003</v>
      </c>
      <c r="U232" s="55">
        <v>18.293399999999998</v>
      </c>
      <c r="V232" s="53" t="s">
        <v>88</v>
      </c>
      <c r="W232" s="85">
        <v>19.399999999999999</v>
      </c>
      <c r="X232" s="87">
        <v>1.3</v>
      </c>
      <c r="Y232" s="1" t="s">
        <v>7308</v>
      </c>
    </row>
    <row r="233" spans="1:25" ht="50.1" hidden="1" customHeight="1" x14ac:dyDescent="0.25">
      <c r="A233" s="53" t="s">
        <v>88</v>
      </c>
      <c r="B233" s="53" t="str">
        <f>IF(COUNTIF('Aglomeracje 2022 r.'!$C$13:$C$207,' Dane pomocnicze (ze spr. 21)'!C233)=1,"TAK",IF(COUNTIF('Aglomeracje 2022 r.'!$C$13:$C$207,' Dane pomocnicze (ze spr. 21)'!C233)&gt;1,"TAK, UWAGA, wystepuje w sprawozdaniu więcej niż jeden raz!!!","BRAK"))</f>
        <v>BRAK</v>
      </c>
      <c r="C233" s="53" t="s">
        <v>325</v>
      </c>
      <c r="D233" s="53" t="s">
        <v>2896</v>
      </c>
      <c r="E233" s="53" t="s">
        <v>1650</v>
      </c>
      <c r="F233" s="53" t="s">
        <v>2836</v>
      </c>
      <c r="G233" s="53" t="s">
        <v>2843</v>
      </c>
      <c r="H233" s="53" t="s">
        <v>88</v>
      </c>
      <c r="I233" s="53" t="s">
        <v>1808</v>
      </c>
      <c r="J233" s="53" t="s">
        <v>1809</v>
      </c>
      <c r="K233" s="53" t="s">
        <v>2896</v>
      </c>
      <c r="L233" s="53" t="s">
        <v>3715</v>
      </c>
      <c r="M233" s="53" t="s">
        <v>5838</v>
      </c>
      <c r="N233" s="53" t="s">
        <v>5839</v>
      </c>
      <c r="O233" s="54">
        <v>10753</v>
      </c>
      <c r="P233" s="53" t="s">
        <v>5840</v>
      </c>
      <c r="Q233" s="53">
        <v>2</v>
      </c>
      <c r="R233" s="55">
        <v>0</v>
      </c>
      <c r="S233" s="55">
        <v>0</v>
      </c>
      <c r="T233" s="55">
        <v>0</v>
      </c>
      <c r="U233" s="55">
        <v>0</v>
      </c>
      <c r="V233" s="53" t="s">
        <v>88</v>
      </c>
      <c r="W233" s="85">
        <v>0</v>
      </c>
      <c r="X233" s="87">
        <v>0</v>
      </c>
      <c r="Y233" s="1" t="s">
        <v>7166</v>
      </c>
    </row>
    <row r="234" spans="1:25" ht="50.1" hidden="1" customHeight="1" x14ac:dyDescent="0.25">
      <c r="A234" s="53" t="s">
        <v>88</v>
      </c>
      <c r="B234" s="53" t="str">
        <f>IF(COUNTIF('Aglomeracje 2022 r.'!$C$13:$C$207,' Dane pomocnicze (ze spr. 21)'!C234)=1,"TAK",IF(COUNTIF('Aglomeracje 2022 r.'!$C$13:$C$207,' Dane pomocnicze (ze spr. 21)'!C234)&gt;1,"TAK, UWAGA, wystepuje w sprawozdaniu więcej niż jeden raz!!!","BRAK"))</f>
        <v>BRAK</v>
      </c>
      <c r="C234" s="53" t="s">
        <v>326</v>
      </c>
      <c r="D234" s="53" t="s">
        <v>2897</v>
      </c>
      <c r="E234" s="53" t="s">
        <v>1650</v>
      </c>
      <c r="F234" s="53" t="s">
        <v>2836</v>
      </c>
      <c r="G234" s="53" t="s">
        <v>2837</v>
      </c>
      <c r="H234" s="53" t="s">
        <v>88</v>
      </c>
      <c r="I234" s="53" t="s">
        <v>1808</v>
      </c>
      <c r="J234" s="53" t="s">
        <v>1809</v>
      </c>
      <c r="K234" s="53" t="s">
        <v>2897</v>
      </c>
      <c r="L234" s="53" t="s">
        <v>3715</v>
      </c>
      <c r="M234" s="53" t="s">
        <v>2897</v>
      </c>
      <c r="N234" s="53" t="s">
        <v>5841</v>
      </c>
      <c r="O234" s="54">
        <v>9537</v>
      </c>
      <c r="P234" s="53" t="s">
        <v>5842</v>
      </c>
      <c r="Q234" s="53">
        <v>2</v>
      </c>
      <c r="R234" s="55">
        <v>54.172574390000001</v>
      </c>
      <c r="S234" s="55">
        <v>18.699800410000002</v>
      </c>
      <c r="T234" s="55">
        <v>0</v>
      </c>
      <c r="U234" s="55">
        <v>0</v>
      </c>
      <c r="V234" s="53" t="s">
        <v>88</v>
      </c>
      <c r="W234" s="85">
        <v>0.65</v>
      </c>
      <c r="X234" s="87">
        <v>0</v>
      </c>
      <c r="Y234" s="1" t="s">
        <v>7309</v>
      </c>
    </row>
    <row r="235" spans="1:25" ht="50.1" hidden="1" customHeight="1" x14ac:dyDescent="0.25">
      <c r="A235" s="53" t="s">
        <v>88</v>
      </c>
      <c r="B235" s="53" t="str">
        <f>IF(COUNTIF('Aglomeracje 2022 r.'!$C$13:$C$207,' Dane pomocnicze (ze spr. 21)'!C235)=1,"TAK",IF(COUNTIF('Aglomeracje 2022 r.'!$C$13:$C$207,' Dane pomocnicze (ze spr. 21)'!C235)&gt;1,"TAK, UWAGA, wystepuje w sprawozdaniu więcej niż jeden raz!!!","BRAK"))</f>
        <v>BRAK</v>
      </c>
      <c r="C235" s="53" t="s">
        <v>327</v>
      </c>
      <c r="D235" s="53" t="s">
        <v>2898</v>
      </c>
      <c r="E235" s="53" t="s">
        <v>1639</v>
      </c>
      <c r="F235" s="53" t="s">
        <v>2836</v>
      </c>
      <c r="G235" s="53" t="s">
        <v>2899</v>
      </c>
      <c r="H235" s="53" t="s">
        <v>88</v>
      </c>
      <c r="I235" s="53" t="s">
        <v>1808</v>
      </c>
      <c r="J235" s="53" t="s">
        <v>1809</v>
      </c>
      <c r="K235" s="53" t="s">
        <v>2898</v>
      </c>
      <c r="L235" s="53" t="s">
        <v>3669</v>
      </c>
      <c r="M235" s="53" t="s">
        <v>2898</v>
      </c>
      <c r="N235" s="53" t="s">
        <v>5843</v>
      </c>
      <c r="O235" s="54">
        <v>13433</v>
      </c>
      <c r="P235" s="53" t="s">
        <v>5844</v>
      </c>
      <c r="Q235" s="53">
        <v>1</v>
      </c>
      <c r="R235" s="55">
        <v>54.716705159999997</v>
      </c>
      <c r="S235" s="55">
        <v>18.012894840000001</v>
      </c>
      <c r="T235" s="55">
        <v>54.720184740000001</v>
      </c>
      <c r="U235" s="55">
        <v>17.991879730000001</v>
      </c>
      <c r="V235" s="53" t="s">
        <v>88</v>
      </c>
      <c r="W235" s="85">
        <v>3.7</v>
      </c>
      <c r="X235" s="87">
        <v>0</v>
      </c>
      <c r="Y235" s="1" t="s">
        <v>7296</v>
      </c>
    </row>
    <row r="236" spans="1:25" ht="50.1" hidden="1" customHeight="1" x14ac:dyDescent="0.25">
      <c r="A236" s="53" t="s">
        <v>88</v>
      </c>
      <c r="B236" s="53" t="str">
        <f>IF(COUNTIF('Aglomeracje 2022 r.'!$C$13:$C$207,' Dane pomocnicze (ze spr. 21)'!C236)=1,"TAK",IF(COUNTIF('Aglomeracje 2022 r.'!$C$13:$C$207,' Dane pomocnicze (ze spr. 21)'!C236)&gt;1,"TAK, UWAGA, wystepuje w sprawozdaniu więcej niż jeden raz!!!","BRAK"))</f>
        <v>BRAK</v>
      </c>
      <c r="C236" s="53" t="s">
        <v>328</v>
      </c>
      <c r="D236" s="53" t="s">
        <v>2900</v>
      </c>
      <c r="E236" s="53" t="s">
        <v>1639</v>
      </c>
      <c r="F236" s="53" t="s">
        <v>2836</v>
      </c>
      <c r="G236" s="53" t="s">
        <v>2899</v>
      </c>
      <c r="H236" s="53" t="s">
        <v>88</v>
      </c>
      <c r="I236" s="53" t="s">
        <v>1808</v>
      </c>
      <c r="J236" s="53" t="s">
        <v>1809</v>
      </c>
      <c r="K236" s="53" t="s">
        <v>2900</v>
      </c>
      <c r="L236" s="53" t="s">
        <v>3715</v>
      </c>
      <c r="M236" s="53" t="s">
        <v>2900</v>
      </c>
      <c r="N236" s="53" t="s">
        <v>5845</v>
      </c>
      <c r="O236" s="54">
        <v>11500</v>
      </c>
      <c r="P236" s="53" t="s">
        <v>5846</v>
      </c>
      <c r="Q236" s="53">
        <v>1</v>
      </c>
      <c r="R236" s="55">
        <v>54.565899999999999</v>
      </c>
      <c r="S236" s="55">
        <v>18.1037</v>
      </c>
      <c r="T236" s="55">
        <v>54.573099999999997</v>
      </c>
      <c r="U236" s="55">
        <v>18.118400000000001</v>
      </c>
      <c r="V236" s="53" t="s">
        <v>88</v>
      </c>
      <c r="W236" s="85">
        <v>1.6</v>
      </c>
      <c r="X236" s="87">
        <v>1.2</v>
      </c>
      <c r="Y236" s="1" t="s">
        <v>7310</v>
      </c>
    </row>
    <row r="237" spans="1:25" ht="50.1" hidden="1" customHeight="1" x14ac:dyDescent="0.25">
      <c r="A237" s="53" t="s">
        <v>88</v>
      </c>
      <c r="B237" s="53" t="str">
        <f>IF(COUNTIF('Aglomeracje 2022 r.'!$C$13:$C$207,' Dane pomocnicze (ze spr. 21)'!C237)=1,"TAK",IF(COUNTIF('Aglomeracje 2022 r.'!$C$13:$C$207,' Dane pomocnicze (ze spr. 21)'!C237)&gt;1,"TAK, UWAGA, wystepuje w sprawozdaniu więcej niż jeden raz!!!","BRAK"))</f>
        <v>BRAK</v>
      </c>
      <c r="C237" s="53" t="s">
        <v>329</v>
      </c>
      <c r="D237" s="53" t="s">
        <v>2901</v>
      </c>
      <c r="E237" s="53" t="s">
        <v>1639</v>
      </c>
      <c r="F237" s="53" t="s">
        <v>2836</v>
      </c>
      <c r="G237" s="53" t="s">
        <v>2871</v>
      </c>
      <c r="H237" s="53" t="s">
        <v>1815</v>
      </c>
      <c r="I237" s="53" t="s">
        <v>1808</v>
      </c>
      <c r="J237" s="53" t="s">
        <v>1809</v>
      </c>
      <c r="K237" s="53" t="s">
        <v>2901</v>
      </c>
      <c r="L237" s="53" t="s">
        <v>3715</v>
      </c>
      <c r="M237" s="53" t="s">
        <v>2901</v>
      </c>
      <c r="N237" s="53" t="s">
        <v>5847</v>
      </c>
      <c r="O237" s="54">
        <v>10688</v>
      </c>
      <c r="P237" s="53" t="s">
        <v>5848</v>
      </c>
      <c r="Q237" s="53">
        <v>1</v>
      </c>
      <c r="R237" s="55">
        <v>53.933700000000002</v>
      </c>
      <c r="S237" s="55">
        <v>18.3262</v>
      </c>
      <c r="T237" s="55">
        <v>53.943100000000001</v>
      </c>
      <c r="U237" s="55">
        <v>18.336099999999998</v>
      </c>
      <c r="V237" s="53" t="s">
        <v>88</v>
      </c>
      <c r="W237" s="85">
        <v>6.7</v>
      </c>
      <c r="X237" s="87">
        <v>0</v>
      </c>
      <c r="Y237" s="1" t="s">
        <v>7311</v>
      </c>
    </row>
    <row r="238" spans="1:25" ht="50.1" hidden="1" customHeight="1" x14ac:dyDescent="0.25">
      <c r="A238" s="53" t="s">
        <v>88</v>
      </c>
      <c r="B238" s="53" t="str">
        <f>IF(COUNTIF('Aglomeracje 2022 r.'!$C$13:$C$207,' Dane pomocnicze (ze spr. 21)'!C238)=1,"TAK",IF(COUNTIF('Aglomeracje 2022 r.'!$C$13:$C$207,' Dane pomocnicze (ze spr. 21)'!C238)&gt;1,"TAK, UWAGA, wystepuje w sprawozdaniu więcej niż jeden raz!!!","BRAK"))</f>
        <v>BRAK</v>
      </c>
      <c r="C238" s="53" t="s">
        <v>330</v>
      </c>
      <c r="D238" s="53" t="s">
        <v>2904</v>
      </c>
      <c r="E238" s="53" t="s">
        <v>1650</v>
      </c>
      <c r="F238" s="53" t="s">
        <v>2836</v>
      </c>
      <c r="G238" s="53" t="s">
        <v>2863</v>
      </c>
      <c r="H238" s="53" t="s">
        <v>1815</v>
      </c>
      <c r="I238" s="53" t="s">
        <v>1808</v>
      </c>
      <c r="J238" s="53" t="s">
        <v>1809</v>
      </c>
      <c r="K238" s="53" t="s">
        <v>5852</v>
      </c>
      <c r="L238" s="53" t="s">
        <v>3715</v>
      </c>
      <c r="M238" s="53" t="s">
        <v>5852</v>
      </c>
      <c r="N238" s="53" t="s">
        <v>5853</v>
      </c>
      <c r="O238" s="54">
        <v>4415</v>
      </c>
      <c r="P238" s="53" t="s">
        <v>5854</v>
      </c>
      <c r="Q238" s="53">
        <v>2</v>
      </c>
      <c r="R238" s="55">
        <v>54.1325</v>
      </c>
      <c r="S238" s="55">
        <v>18.200199999999999</v>
      </c>
      <c r="T238" s="55">
        <v>0</v>
      </c>
      <c r="U238" s="55">
        <v>0</v>
      </c>
      <c r="V238" s="53" t="s">
        <v>88</v>
      </c>
      <c r="W238" s="85">
        <v>0.5</v>
      </c>
      <c r="X238" s="87">
        <v>0</v>
      </c>
      <c r="Y238" s="1" t="s">
        <v>7167</v>
      </c>
    </row>
    <row r="239" spans="1:25" ht="50.1" hidden="1" customHeight="1" x14ac:dyDescent="0.25">
      <c r="A239" s="53" t="s">
        <v>88</v>
      </c>
      <c r="B239" s="53" t="str">
        <f>IF(COUNTIF('Aglomeracje 2022 r.'!$C$13:$C$207,' Dane pomocnicze (ze spr. 21)'!C239)=1,"TAK",IF(COUNTIF('Aglomeracje 2022 r.'!$C$13:$C$207,' Dane pomocnicze (ze spr. 21)'!C239)&gt;1,"TAK, UWAGA, wystepuje w sprawozdaniu więcej niż jeden raz!!!","BRAK"))</f>
        <v>BRAK</v>
      </c>
      <c r="C239" s="53" t="s">
        <v>331</v>
      </c>
      <c r="D239" s="53" t="s">
        <v>2905</v>
      </c>
      <c r="E239" s="53" t="s">
        <v>1639</v>
      </c>
      <c r="F239" s="53" t="s">
        <v>2836</v>
      </c>
      <c r="G239" s="53" t="s">
        <v>2863</v>
      </c>
      <c r="H239" s="53" t="s">
        <v>1811</v>
      </c>
      <c r="I239" s="53" t="s">
        <v>1808</v>
      </c>
      <c r="J239" s="53" t="s">
        <v>1809</v>
      </c>
      <c r="K239" s="53" t="s">
        <v>2905</v>
      </c>
      <c r="L239" s="53" t="s">
        <v>3821</v>
      </c>
      <c r="M239" s="53" t="s">
        <v>2905</v>
      </c>
      <c r="N239" s="53" t="s">
        <v>5855</v>
      </c>
      <c r="O239" s="54">
        <v>7875</v>
      </c>
      <c r="P239" s="53" t="s">
        <v>5856</v>
      </c>
      <c r="Q239" s="53">
        <v>1</v>
      </c>
      <c r="R239" s="55">
        <v>53.54</v>
      </c>
      <c r="S239" s="55">
        <v>17.559999999999999</v>
      </c>
      <c r="T239" s="55">
        <v>53.906999999999996</v>
      </c>
      <c r="U239" s="55">
        <v>17.9404</v>
      </c>
      <c r="V239" s="53" t="s">
        <v>88</v>
      </c>
      <c r="W239" s="85">
        <v>2.5</v>
      </c>
      <c r="X239" s="87">
        <v>0</v>
      </c>
      <c r="Y239" s="1" t="s">
        <v>7251</v>
      </c>
    </row>
    <row r="240" spans="1:25" ht="50.1" hidden="1" customHeight="1" x14ac:dyDescent="0.25">
      <c r="A240" s="53" t="s">
        <v>88</v>
      </c>
      <c r="B240" s="53" t="str">
        <f>IF(COUNTIF('Aglomeracje 2022 r.'!$C$13:$C$207,' Dane pomocnicze (ze spr. 21)'!C240)=1,"TAK",IF(COUNTIF('Aglomeracje 2022 r.'!$C$13:$C$207,' Dane pomocnicze (ze spr. 21)'!C240)&gt;1,"TAK, UWAGA, wystepuje w sprawozdaniu więcej niż jeden raz!!!","BRAK"))</f>
        <v>BRAK</v>
      </c>
      <c r="C240" s="53" t="s">
        <v>332</v>
      </c>
      <c r="D240" s="53" t="s">
        <v>2906</v>
      </c>
      <c r="E240" s="53" t="s">
        <v>1639</v>
      </c>
      <c r="F240" s="53" t="s">
        <v>2836</v>
      </c>
      <c r="G240" s="53" t="s">
        <v>2859</v>
      </c>
      <c r="H240" s="53" t="s">
        <v>1811</v>
      </c>
      <c r="I240" s="53" t="s">
        <v>1808</v>
      </c>
      <c r="J240" s="53" t="s">
        <v>1809</v>
      </c>
      <c r="K240" s="53" t="s">
        <v>5857</v>
      </c>
      <c r="L240" s="53" t="s">
        <v>3715</v>
      </c>
      <c r="M240" s="53" t="s">
        <v>5858</v>
      </c>
      <c r="N240" s="53" t="s">
        <v>5859</v>
      </c>
      <c r="O240" s="54">
        <v>2139</v>
      </c>
      <c r="P240" s="53" t="s">
        <v>5860</v>
      </c>
      <c r="Q240" s="53">
        <v>1</v>
      </c>
      <c r="R240" s="55">
        <v>53.695599999999999</v>
      </c>
      <c r="S240" s="55">
        <v>17.5532</v>
      </c>
      <c r="T240" s="55">
        <v>53.863300000000002</v>
      </c>
      <c r="U240" s="55">
        <v>17.4998</v>
      </c>
      <c r="V240" s="53" t="s">
        <v>88</v>
      </c>
      <c r="W240" s="85">
        <v>0</v>
      </c>
      <c r="X240" s="87">
        <v>2</v>
      </c>
      <c r="Y240" s="1" t="s">
        <v>7277</v>
      </c>
    </row>
    <row r="241" spans="1:25" ht="50.1" hidden="1" customHeight="1" x14ac:dyDescent="0.25">
      <c r="A241" s="53" t="s">
        <v>88</v>
      </c>
      <c r="B241" s="53" t="str">
        <f>IF(COUNTIF('Aglomeracje 2022 r.'!$C$13:$C$207,' Dane pomocnicze (ze spr. 21)'!C241)=1,"TAK",IF(COUNTIF('Aglomeracje 2022 r.'!$C$13:$C$207,' Dane pomocnicze (ze spr. 21)'!C241)&gt;1,"TAK, UWAGA, wystepuje w sprawozdaniu więcej niż jeden raz!!!","BRAK"))</f>
        <v>BRAK</v>
      </c>
      <c r="C241" s="53" t="s">
        <v>333</v>
      </c>
      <c r="D241" s="53" t="s">
        <v>2907</v>
      </c>
      <c r="E241" s="53" t="s">
        <v>1639</v>
      </c>
      <c r="F241" s="53" t="s">
        <v>2836</v>
      </c>
      <c r="G241" s="53" t="s">
        <v>2899</v>
      </c>
      <c r="H241" s="53" t="s">
        <v>88</v>
      </c>
      <c r="I241" s="53" t="s">
        <v>1808</v>
      </c>
      <c r="J241" s="53" t="s">
        <v>1809</v>
      </c>
      <c r="K241" s="53" t="s">
        <v>2940</v>
      </c>
      <c r="L241" s="53" t="s">
        <v>3715</v>
      </c>
      <c r="M241" s="53" t="s">
        <v>2940</v>
      </c>
      <c r="N241" s="53" t="s">
        <v>5861</v>
      </c>
      <c r="O241" s="54">
        <v>5363</v>
      </c>
      <c r="P241" s="53" t="s">
        <v>5862</v>
      </c>
      <c r="Q241" s="53">
        <v>1</v>
      </c>
      <c r="R241" s="55">
        <v>54.591000000000001</v>
      </c>
      <c r="S241" s="55">
        <v>17.861000000000001</v>
      </c>
      <c r="T241" s="55">
        <v>54.575200000000002</v>
      </c>
      <c r="U241" s="55">
        <v>17.994299999999999</v>
      </c>
      <c r="V241" s="53" t="s">
        <v>88</v>
      </c>
      <c r="W241" s="85">
        <v>0</v>
      </c>
      <c r="X241" s="87">
        <v>0</v>
      </c>
      <c r="Y241" s="1" t="s">
        <v>7166</v>
      </c>
    </row>
    <row r="242" spans="1:25" ht="50.1" hidden="1" customHeight="1" x14ac:dyDescent="0.25">
      <c r="A242" s="53" t="s">
        <v>88</v>
      </c>
      <c r="B242" s="53" t="str">
        <f>IF(COUNTIF('Aglomeracje 2022 r.'!$C$13:$C$207,' Dane pomocnicze (ze spr. 21)'!C242)=1,"TAK",IF(COUNTIF('Aglomeracje 2022 r.'!$C$13:$C$207,' Dane pomocnicze (ze spr. 21)'!C242)&gt;1,"TAK, UWAGA, wystepuje w sprawozdaniu więcej niż jeden raz!!!","BRAK"))</f>
        <v>BRAK</v>
      </c>
      <c r="C242" s="53" t="s">
        <v>334</v>
      </c>
      <c r="D242" s="53" t="s">
        <v>2908</v>
      </c>
      <c r="E242" s="53" t="s">
        <v>1639</v>
      </c>
      <c r="F242" s="53" t="s">
        <v>2836</v>
      </c>
      <c r="G242" s="53" t="s">
        <v>2871</v>
      </c>
      <c r="H242" s="53" t="s">
        <v>1811</v>
      </c>
      <c r="I242" s="53" t="s">
        <v>1808</v>
      </c>
      <c r="J242" s="53" t="s">
        <v>1809</v>
      </c>
      <c r="K242" s="53" t="s">
        <v>2908</v>
      </c>
      <c r="L242" s="53" t="s">
        <v>3715</v>
      </c>
      <c r="M242" s="53" t="s">
        <v>2908</v>
      </c>
      <c r="N242" s="53" t="s">
        <v>5863</v>
      </c>
      <c r="O242" s="54">
        <v>2433</v>
      </c>
      <c r="P242" s="53" t="s">
        <v>5864</v>
      </c>
      <c r="Q242" s="53">
        <v>1</v>
      </c>
      <c r="R242" s="55">
        <v>53.851700000000001</v>
      </c>
      <c r="S242" s="55">
        <v>18.397400000000001</v>
      </c>
      <c r="T242" s="55">
        <v>53.845100000000002</v>
      </c>
      <c r="U242" s="55">
        <v>18.408899999999999</v>
      </c>
      <c r="V242" s="53" t="s">
        <v>88</v>
      </c>
      <c r="W242" s="85">
        <v>0.22500000000000001</v>
      </c>
      <c r="X242" s="87">
        <v>0</v>
      </c>
      <c r="Y242" s="1" t="s">
        <v>7312</v>
      </c>
    </row>
    <row r="243" spans="1:25" ht="50.1" hidden="1" customHeight="1" x14ac:dyDescent="0.25">
      <c r="A243" s="53" t="s">
        <v>88</v>
      </c>
      <c r="B243" s="53" t="str">
        <f>IF(COUNTIF('Aglomeracje 2022 r.'!$C$13:$C$207,' Dane pomocnicze (ze spr. 21)'!C243)=1,"TAK",IF(COUNTIF('Aglomeracje 2022 r.'!$C$13:$C$207,' Dane pomocnicze (ze spr. 21)'!C243)&gt;1,"TAK, UWAGA, wystepuje w sprawozdaniu więcej niż jeden raz!!!","BRAK"))</f>
        <v>BRAK</v>
      </c>
      <c r="C243" s="53" t="s">
        <v>335</v>
      </c>
      <c r="D243" s="53" t="s">
        <v>2909</v>
      </c>
      <c r="E243" s="53" t="s">
        <v>1639</v>
      </c>
      <c r="F243" s="53" t="s">
        <v>2836</v>
      </c>
      <c r="G243" s="53" t="s">
        <v>2873</v>
      </c>
      <c r="H243" s="53" t="s">
        <v>88</v>
      </c>
      <c r="I243" s="53" t="s">
        <v>1808</v>
      </c>
      <c r="J243" s="53" t="s">
        <v>1809</v>
      </c>
      <c r="K243" s="53" t="s">
        <v>2909</v>
      </c>
      <c r="L243" s="53" t="s">
        <v>3715</v>
      </c>
      <c r="M243" s="53" t="s">
        <v>5865</v>
      </c>
      <c r="N243" s="53" t="s">
        <v>5866</v>
      </c>
      <c r="O243" s="54">
        <v>5510</v>
      </c>
      <c r="P243" s="53" t="s">
        <v>5867</v>
      </c>
      <c r="Q243" s="53">
        <v>1</v>
      </c>
      <c r="R243" s="55">
        <v>54.193399999999997</v>
      </c>
      <c r="S243" s="55">
        <v>18.060300000000002</v>
      </c>
      <c r="T243" s="55">
        <v>54.3446</v>
      </c>
      <c r="U243" s="55">
        <v>18.093499999999999</v>
      </c>
      <c r="V243" s="53" t="s">
        <v>88</v>
      </c>
      <c r="W243" s="85">
        <v>0</v>
      </c>
      <c r="X243" s="87">
        <v>0</v>
      </c>
      <c r="Y243" s="1" t="s">
        <v>7166</v>
      </c>
    </row>
    <row r="244" spans="1:25" ht="50.1" hidden="1" customHeight="1" x14ac:dyDescent="0.25">
      <c r="A244" s="53" t="s">
        <v>88</v>
      </c>
      <c r="B244" s="53" t="str">
        <f>IF(COUNTIF('Aglomeracje 2022 r.'!$C$13:$C$207,' Dane pomocnicze (ze spr. 21)'!C244)=1,"TAK",IF(COUNTIF('Aglomeracje 2022 r.'!$C$13:$C$207,' Dane pomocnicze (ze spr. 21)'!C244)&gt;1,"TAK, UWAGA, wystepuje w sprawozdaniu więcej niż jeden raz!!!","BRAK"))</f>
        <v>BRAK</v>
      </c>
      <c r="C244" s="53" t="s">
        <v>336</v>
      </c>
      <c r="D244" s="53" t="s">
        <v>2910</v>
      </c>
      <c r="E244" s="53" t="s">
        <v>1639</v>
      </c>
      <c r="F244" s="53" t="s">
        <v>2836</v>
      </c>
      <c r="G244" s="53" t="s">
        <v>2863</v>
      </c>
      <c r="H244" s="53" t="s">
        <v>1815</v>
      </c>
      <c r="I244" s="53" t="s">
        <v>1808</v>
      </c>
      <c r="J244" s="53" t="s">
        <v>1809</v>
      </c>
      <c r="K244" s="53" t="s">
        <v>2862</v>
      </c>
      <c r="L244" s="53" t="s">
        <v>3715</v>
      </c>
      <c r="M244" s="53" t="s">
        <v>2862</v>
      </c>
      <c r="N244" s="53" t="s">
        <v>5868</v>
      </c>
      <c r="O244" s="54">
        <v>6409</v>
      </c>
      <c r="P244" s="53" t="s">
        <v>5869</v>
      </c>
      <c r="Q244" s="53">
        <v>1</v>
      </c>
      <c r="R244" s="55">
        <v>54.125900000000001</v>
      </c>
      <c r="S244" s="55">
        <v>17.970300000000002</v>
      </c>
      <c r="T244" s="55">
        <v>54.108699999999999</v>
      </c>
      <c r="U244" s="55">
        <v>18.060199999999998</v>
      </c>
      <c r="V244" s="53" t="s">
        <v>88</v>
      </c>
      <c r="W244" s="85">
        <v>0</v>
      </c>
      <c r="X244" s="87">
        <v>0</v>
      </c>
      <c r="Y244" s="1" t="s">
        <v>7166</v>
      </c>
    </row>
    <row r="245" spans="1:25" ht="50.1" hidden="1" customHeight="1" x14ac:dyDescent="0.25">
      <c r="A245" s="53" t="s">
        <v>88</v>
      </c>
      <c r="B245" s="53" t="str">
        <f>IF(COUNTIF('Aglomeracje 2022 r.'!$C$13:$C$207,' Dane pomocnicze (ze spr. 21)'!C245)=1,"TAK",IF(COUNTIF('Aglomeracje 2022 r.'!$C$13:$C$207,' Dane pomocnicze (ze spr. 21)'!C245)&gt;1,"TAK, UWAGA, wystepuje w sprawozdaniu więcej niż jeden raz!!!","BRAK"))</f>
        <v>BRAK</v>
      </c>
      <c r="C245" s="53" t="s">
        <v>337</v>
      </c>
      <c r="D245" s="53" t="s">
        <v>2911</v>
      </c>
      <c r="E245" s="53" t="s">
        <v>1650</v>
      </c>
      <c r="F245" s="53" t="s">
        <v>2836</v>
      </c>
      <c r="G245" s="53" t="s">
        <v>2837</v>
      </c>
      <c r="H245" s="53" t="s">
        <v>88</v>
      </c>
      <c r="I245" s="53" t="s">
        <v>1808</v>
      </c>
      <c r="J245" s="53" t="s">
        <v>1809</v>
      </c>
      <c r="K245" s="53" t="s">
        <v>2911</v>
      </c>
      <c r="L245" s="53" t="s">
        <v>3715</v>
      </c>
      <c r="M245" s="53" t="s">
        <v>2911</v>
      </c>
      <c r="N245" s="53" t="s">
        <v>5870</v>
      </c>
      <c r="O245" s="54">
        <v>6104</v>
      </c>
      <c r="P245" s="53" t="s">
        <v>5871</v>
      </c>
      <c r="Q245" s="53">
        <v>2</v>
      </c>
      <c r="R245" s="55">
        <v>54.244199999999999</v>
      </c>
      <c r="S245" s="55">
        <v>18.745100000000001</v>
      </c>
      <c r="T245" s="55">
        <v>0</v>
      </c>
      <c r="U245" s="55">
        <v>0</v>
      </c>
      <c r="V245" s="53" t="s">
        <v>88</v>
      </c>
      <c r="W245" s="85">
        <v>8.8000000000000007</v>
      </c>
      <c r="X245" s="87">
        <v>0</v>
      </c>
      <c r="Y245" s="1" t="s">
        <v>7313</v>
      </c>
    </row>
    <row r="246" spans="1:25" ht="50.1" hidden="1" customHeight="1" x14ac:dyDescent="0.25">
      <c r="A246" s="53" t="s">
        <v>88</v>
      </c>
      <c r="B246" s="53" t="str">
        <f>IF(COUNTIF('Aglomeracje 2022 r.'!$C$13:$C$207,' Dane pomocnicze (ze spr. 21)'!C246)=1,"TAK",IF(COUNTIF('Aglomeracje 2022 r.'!$C$13:$C$207,' Dane pomocnicze (ze spr. 21)'!C246)&gt;1,"TAK, UWAGA, wystepuje w sprawozdaniu więcej niż jeden raz!!!","BRAK"))</f>
        <v>BRAK</v>
      </c>
      <c r="C246" s="53" t="s">
        <v>338</v>
      </c>
      <c r="D246" s="53" t="s">
        <v>2912</v>
      </c>
      <c r="E246" s="53" t="s">
        <v>1639</v>
      </c>
      <c r="F246" s="53" t="s">
        <v>2836</v>
      </c>
      <c r="G246" s="53" t="s">
        <v>2854</v>
      </c>
      <c r="H246" s="53" t="s">
        <v>1815</v>
      </c>
      <c r="I246" s="53" t="s">
        <v>1808</v>
      </c>
      <c r="J246" s="53" t="s">
        <v>1809</v>
      </c>
      <c r="K246" s="53" t="s">
        <v>2912</v>
      </c>
      <c r="L246" s="53" t="s">
        <v>3715</v>
      </c>
      <c r="M246" s="53" t="s">
        <v>2912</v>
      </c>
      <c r="N246" s="53" t="s">
        <v>5872</v>
      </c>
      <c r="O246" s="54">
        <v>2457</v>
      </c>
      <c r="P246" s="53" t="s">
        <v>5873</v>
      </c>
      <c r="Q246" s="53">
        <v>1</v>
      </c>
      <c r="R246" s="55">
        <v>53.841999999999999</v>
      </c>
      <c r="S246" s="55">
        <v>18.958600000000001</v>
      </c>
      <c r="T246" s="55">
        <v>53.859400000000001</v>
      </c>
      <c r="U246" s="55">
        <v>18.944400000000002</v>
      </c>
      <c r="V246" s="53" t="s">
        <v>88</v>
      </c>
      <c r="W246" s="85">
        <v>0</v>
      </c>
      <c r="X246" s="87">
        <v>1</v>
      </c>
      <c r="Y246" s="1" t="s">
        <v>7314</v>
      </c>
    </row>
    <row r="247" spans="1:25" ht="50.1" hidden="1" customHeight="1" x14ac:dyDescent="0.25">
      <c r="A247" s="53" t="s">
        <v>88</v>
      </c>
      <c r="B247" s="53" t="str">
        <f>IF(COUNTIF('Aglomeracje 2022 r.'!$C$13:$C$207,' Dane pomocnicze (ze spr. 21)'!C247)=1,"TAK",IF(COUNTIF('Aglomeracje 2022 r.'!$C$13:$C$207,' Dane pomocnicze (ze spr. 21)'!C247)&gt;1,"TAK, UWAGA, wystepuje w sprawozdaniu więcej niż jeden raz!!!","BRAK"))</f>
        <v>BRAK</v>
      </c>
      <c r="C247" s="53" t="s">
        <v>339</v>
      </c>
      <c r="D247" s="53" t="s">
        <v>2913</v>
      </c>
      <c r="E247" s="53" t="s">
        <v>1639</v>
      </c>
      <c r="F247" s="53" t="s">
        <v>2836</v>
      </c>
      <c r="G247" s="53" t="s">
        <v>2871</v>
      </c>
      <c r="H247" s="53" t="s">
        <v>1815</v>
      </c>
      <c r="I247" s="53" t="s">
        <v>1808</v>
      </c>
      <c r="J247" s="53" t="s">
        <v>1809</v>
      </c>
      <c r="K247" s="53" t="s">
        <v>2913</v>
      </c>
      <c r="L247" s="53" t="s">
        <v>3715</v>
      </c>
      <c r="M247" s="53" t="s">
        <v>2913</v>
      </c>
      <c r="N247" s="53" t="s">
        <v>5874</v>
      </c>
      <c r="O247" s="54">
        <v>2546</v>
      </c>
      <c r="P247" s="53" t="s">
        <v>5875</v>
      </c>
      <c r="Q247" s="53">
        <v>1</v>
      </c>
      <c r="R247" s="55">
        <v>53.7468</v>
      </c>
      <c r="S247" s="55">
        <v>18.687200000000001</v>
      </c>
      <c r="T247" s="55">
        <v>53.7408</v>
      </c>
      <c r="U247" s="55">
        <v>18.602799999999998</v>
      </c>
      <c r="V247" s="53" t="s">
        <v>88</v>
      </c>
      <c r="W247" s="85">
        <v>4.3</v>
      </c>
      <c r="X247" s="87">
        <v>0</v>
      </c>
      <c r="Y247" s="1" t="s">
        <v>7315</v>
      </c>
    </row>
    <row r="248" spans="1:25" ht="50.1" hidden="1" customHeight="1" x14ac:dyDescent="0.25">
      <c r="A248" s="53" t="s">
        <v>88</v>
      </c>
      <c r="B248" s="53" t="str">
        <f>IF(COUNTIF('Aglomeracje 2022 r.'!$C$13:$C$207,' Dane pomocnicze (ze spr. 21)'!C248)=1,"TAK",IF(COUNTIF('Aglomeracje 2022 r.'!$C$13:$C$207,' Dane pomocnicze (ze spr. 21)'!C248)&gt;1,"TAK, UWAGA, wystepuje w sprawozdaniu więcej niż jeden raz!!!","BRAK"))</f>
        <v>BRAK</v>
      </c>
      <c r="C248" s="53" t="s">
        <v>340</v>
      </c>
      <c r="D248" s="53" t="s">
        <v>2914</v>
      </c>
      <c r="E248" s="53" t="s">
        <v>1639</v>
      </c>
      <c r="F248" s="53" t="s">
        <v>2836</v>
      </c>
      <c r="G248" s="53" t="s">
        <v>2866</v>
      </c>
      <c r="H248" s="53" t="s">
        <v>1811</v>
      </c>
      <c r="I248" s="53" t="s">
        <v>1808</v>
      </c>
      <c r="J248" s="53" t="s">
        <v>1809</v>
      </c>
      <c r="K248" s="53" t="s">
        <v>2914</v>
      </c>
      <c r="L248" s="53" t="s">
        <v>3715</v>
      </c>
      <c r="M248" s="53" t="s">
        <v>2914</v>
      </c>
      <c r="N248" s="53" t="s">
        <v>5876</v>
      </c>
      <c r="O248" s="54">
        <v>3810</v>
      </c>
      <c r="P248" s="53" t="s">
        <v>5877</v>
      </c>
      <c r="Q248" s="53">
        <v>1</v>
      </c>
      <c r="R248" s="55">
        <v>54.092599999999997</v>
      </c>
      <c r="S248" s="55">
        <v>17.573799999999999</v>
      </c>
      <c r="T248" s="55">
        <v>54.0657</v>
      </c>
      <c r="U248" s="55">
        <v>17.3216</v>
      </c>
      <c r="V248" s="53" t="s">
        <v>88</v>
      </c>
      <c r="W248" s="85">
        <v>0.55000000000000004</v>
      </c>
      <c r="X248" s="87">
        <v>0.9</v>
      </c>
      <c r="Y248" s="1" t="s">
        <v>7316</v>
      </c>
    </row>
    <row r="249" spans="1:25" ht="50.1" hidden="1" customHeight="1" x14ac:dyDescent="0.25">
      <c r="A249" s="53" t="s">
        <v>88</v>
      </c>
      <c r="B249" s="53" t="str">
        <f>IF(COUNTIF('Aglomeracje 2022 r.'!$C$13:$C$207,' Dane pomocnicze (ze spr. 21)'!C249)=1,"TAK",IF(COUNTIF('Aglomeracje 2022 r.'!$C$13:$C$207,' Dane pomocnicze (ze spr. 21)'!C249)&gt;1,"TAK, UWAGA, wystepuje w sprawozdaniu więcej niż jeden raz!!!","BRAK"))</f>
        <v>BRAK</v>
      </c>
      <c r="C249" s="53" t="s">
        <v>341</v>
      </c>
      <c r="D249" s="53" t="s">
        <v>2915</v>
      </c>
      <c r="E249" s="53" t="s">
        <v>1639</v>
      </c>
      <c r="F249" s="53" t="s">
        <v>2836</v>
      </c>
      <c r="G249" s="53" t="s">
        <v>2871</v>
      </c>
      <c r="H249" s="53" t="s">
        <v>1815</v>
      </c>
      <c r="I249" s="53" t="s">
        <v>1808</v>
      </c>
      <c r="J249" s="53" t="s">
        <v>1809</v>
      </c>
      <c r="K249" s="53" t="s">
        <v>2849</v>
      </c>
      <c r="L249" s="53" t="s">
        <v>3715</v>
      </c>
      <c r="M249" s="53" t="s">
        <v>5878</v>
      </c>
      <c r="N249" s="53" t="s">
        <v>5879</v>
      </c>
      <c r="O249" s="54">
        <v>6071</v>
      </c>
      <c r="P249" s="53" t="s">
        <v>5880</v>
      </c>
      <c r="Q249" s="53">
        <v>1</v>
      </c>
      <c r="R249" s="55">
        <v>53.972250000000003</v>
      </c>
      <c r="S249" s="55">
        <v>18.528258999999998</v>
      </c>
      <c r="T249" s="55">
        <v>53.9206</v>
      </c>
      <c r="U249" s="55">
        <v>18.592700000000001</v>
      </c>
      <c r="V249" s="53" t="s">
        <v>88</v>
      </c>
      <c r="W249" s="85">
        <v>8.1</v>
      </c>
      <c r="X249" s="87">
        <v>0</v>
      </c>
      <c r="Y249" s="1" t="s">
        <v>7317</v>
      </c>
    </row>
    <row r="250" spans="1:25" ht="50.1" hidden="1" customHeight="1" x14ac:dyDescent="0.25">
      <c r="A250" s="53" t="s">
        <v>88</v>
      </c>
      <c r="B250" s="53" t="str">
        <f>IF(COUNTIF('Aglomeracje 2022 r.'!$C$13:$C$207,' Dane pomocnicze (ze spr. 21)'!C250)=1,"TAK",IF(COUNTIF('Aglomeracje 2022 r.'!$C$13:$C$207,' Dane pomocnicze (ze spr. 21)'!C250)&gt;1,"TAK, UWAGA, wystepuje w sprawozdaniu więcej niż jeden raz!!!","BRAK"))</f>
        <v>BRAK</v>
      </c>
      <c r="C250" s="53" t="s">
        <v>342</v>
      </c>
      <c r="D250" s="53" t="s">
        <v>2916</v>
      </c>
      <c r="E250" s="53" t="s">
        <v>1639</v>
      </c>
      <c r="F250" s="53" t="s">
        <v>2836</v>
      </c>
      <c r="G250" s="53" t="s">
        <v>2917</v>
      </c>
      <c r="H250" s="53" t="s">
        <v>1874</v>
      </c>
      <c r="I250" s="53" t="s">
        <v>1808</v>
      </c>
      <c r="J250" s="53" t="s">
        <v>1809</v>
      </c>
      <c r="K250" s="53" t="s">
        <v>2916</v>
      </c>
      <c r="L250" s="53" t="s">
        <v>3715</v>
      </c>
      <c r="M250" s="53" t="s">
        <v>2916</v>
      </c>
      <c r="N250" s="53" t="s">
        <v>5881</v>
      </c>
      <c r="O250" s="54">
        <v>2150</v>
      </c>
      <c r="P250" s="53" t="s">
        <v>5882</v>
      </c>
      <c r="Q250" s="53">
        <v>1</v>
      </c>
      <c r="R250" s="55">
        <v>50.0411</v>
      </c>
      <c r="S250" s="55">
        <v>17.380600000000001</v>
      </c>
      <c r="T250" s="55">
        <v>53.848199999999999</v>
      </c>
      <c r="U250" s="55">
        <v>17.409400000000002</v>
      </c>
      <c r="V250" s="53" t="s">
        <v>88</v>
      </c>
      <c r="W250" s="85">
        <v>0</v>
      </c>
      <c r="X250" s="87">
        <v>0</v>
      </c>
      <c r="Y250" s="1" t="s">
        <v>7166</v>
      </c>
    </row>
    <row r="251" spans="1:25" ht="50.1" hidden="1" customHeight="1" x14ac:dyDescent="0.25">
      <c r="A251" s="53" t="s">
        <v>88</v>
      </c>
      <c r="B251" s="53" t="str">
        <f>IF(COUNTIF('Aglomeracje 2022 r.'!$C$13:$C$207,' Dane pomocnicze (ze spr. 21)'!C251)=1,"TAK",IF(COUNTIF('Aglomeracje 2022 r.'!$C$13:$C$207,' Dane pomocnicze (ze spr. 21)'!C251)&gt;1,"TAK, UWAGA, wystepuje w sprawozdaniu więcej niż jeden raz!!!","BRAK"))</f>
        <v>BRAK</v>
      </c>
      <c r="C251" s="53" t="s">
        <v>343</v>
      </c>
      <c r="D251" s="53" t="s">
        <v>2918</v>
      </c>
      <c r="E251" s="53" t="s">
        <v>1639</v>
      </c>
      <c r="F251" s="53" t="s">
        <v>2836</v>
      </c>
      <c r="G251" s="53" t="s">
        <v>2871</v>
      </c>
      <c r="H251" s="53" t="s">
        <v>1811</v>
      </c>
      <c r="I251" s="53" t="s">
        <v>1808</v>
      </c>
      <c r="J251" s="53" t="s">
        <v>1809</v>
      </c>
      <c r="K251" s="53" t="s">
        <v>2918</v>
      </c>
      <c r="L251" s="53" t="s">
        <v>3715</v>
      </c>
      <c r="M251" s="53" t="s">
        <v>2918</v>
      </c>
      <c r="N251" s="53" t="s">
        <v>5883</v>
      </c>
      <c r="O251" s="54">
        <v>4547</v>
      </c>
      <c r="P251" s="53" t="s">
        <v>5884</v>
      </c>
      <c r="Q251" s="53">
        <v>1</v>
      </c>
      <c r="R251" s="55">
        <v>53.906599999999997</v>
      </c>
      <c r="S251" s="55">
        <v>18.2181</v>
      </c>
      <c r="T251" s="55">
        <v>53.875799999999998</v>
      </c>
      <c r="U251" s="55">
        <v>18.145199999999999</v>
      </c>
      <c r="V251" s="53" t="s">
        <v>88</v>
      </c>
      <c r="W251" s="85">
        <v>0</v>
      </c>
      <c r="X251" s="87">
        <v>0</v>
      </c>
      <c r="Y251" s="1" t="s">
        <v>7166</v>
      </c>
    </row>
    <row r="252" spans="1:25" ht="50.1" hidden="1" customHeight="1" x14ac:dyDescent="0.25">
      <c r="A252" s="53" t="s">
        <v>88</v>
      </c>
      <c r="B252" s="53" t="str">
        <f>IF(COUNTIF('Aglomeracje 2022 r.'!$C$13:$C$207,' Dane pomocnicze (ze spr. 21)'!C252)=1,"TAK",IF(COUNTIF('Aglomeracje 2022 r.'!$C$13:$C$207,' Dane pomocnicze (ze spr. 21)'!C252)&gt;1,"TAK, UWAGA, wystepuje w sprawozdaniu więcej niż jeden raz!!!","BRAK"))</f>
        <v>BRAK</v>
      </c>
      <c r="C252" s="53" t="s">
        <v>344</v>
      </c>
      <c r="D252" s="53" t="s">
        <v>2919</v>
      </c>
      <c r="E252" s="53" t="s">
        <v>1639</v>
      </c>
      <c r="F252" s="53" t="s">
        <v>2836</v>
      </c>
      <c r="G252" s="53" t="s">
        <v>2863</v>
      </c>
      <c r="H252" s="53" t="s">
        <v>1811</v>
      </c>
      <c r="I252" s="53" t="s">
        <v>1808</v>
      </c>
      <c r="J252" s="53" t="s">
        <v>1809</v>
      </c>
      <c r="K252" s="53" t="s">
        <v>2919</v>
      </c>
      <c r="L252" s="53" t="s">
        <v>3715</v>
      </c>
      <c r="M252" s="53" t="s">
        <v>2919</v>
      </c>
      <c r="N252" s="53" t="s">
        <v>5885</v>
      </c>
      <c r="O252" s="54">
        <v>3925</v>
      </c>
      <c r="P252" s="53" t="s">
        <v>5886</v>
      </c>
      <c r="Q252" s="53">
        <v>1</v>
      </c>
      <c r="R252" s="55">
        <v>54.008299999999998</v>
      </c>
      <c r="S252" s="55">
        <v>17.768999999999998</v>
      </c>
      <c r="T252" s="55">
        <v>54.021900000000002</v>
      </c>
      <c r="U252" s="55">
        <v>17.782699999999998</v>
      </c>
      <c r="V252" s="53" t="s">
        <v>88</v>
      </c>
      <c r="W252" s="85">
        <v>2</v>
      </c>
      <c r="X252" s="87">
        <v>0</v>
      </c>
      <c r="Y252" s="1" t="s">
        <v>7224</v>
      </c>
    </row>
    <row r="253" spans="1:25" ht="50.1" hidden="1" customHeight="1" x14ac:dyDescent="0.25">
      <c r="A253" s="53" t="s">
        <v>88</v>
      </c>
      <c r="B253" s="53" t="str">
        <f>IF(COUNTIF('Aglomeracje 2022 r.'!$C$13:$C$207,' Dane pomocnicze (ze spr. 21)'!C253)=1,"TAK",IF(COUNTIF('Aglomeracje 2022 r.'!$C$13:$C$207,' Dane pomocnicze (ze spr. 21)'!C253)&gt;1,"TAK, UWAGA, wystepuje w sprawozdaniu więcej niż jeden raz!!!","BRAK"))</f>
        <v>BRAK</v>
      </c>
      <c r="C253" s="53" t="s">
        <v>345</v>
      </c>
      <c r="D253" s="53" t="s">
        <v>2920</v>
      </c>
      <c r="E253" s="53" t="s">
        <v>1639</v>
      </c>
      <c r="F253" s="53" t="s">
        <v>2836</v>
      </c>
      <c r="G253" s="53" t="s">
        <v>2866</v>
      </c>
      <c r="H253" s="53" t="s">
        <v>88</v>
      </c>
      <c r="I253" s="53" t="s">
        <v>1808</v>
      </c>
      <c r="J253" s="53" t="s">
        <v>1809</v>
      </c>
      <c r="K253" s="53" t="s">
        <v>5887</v>
      </c>
      <c r="L253" s="53" t="s">
        <v>3715</v>
      </c>
      <c r="M253" s="53" t="s">
        <v>5887</v>
      </c>
      <c r="N253" s="53" t="s">
        <v>5888</v>
      </c>
      <c r="O253" s="54">
        <v>3052</v>
      </c>
      <c r="P253" s="53" t="s">
        <v>5889</v>
      </c>
      <c r="Q253" s="53">
        <v>1</v>
      </c>
      <c r="R253" s="55">
        <v>54.241900000000001</v>
      </c>
      <c r="S253" s="55">
        <v>17.222200000000001</v>
      </c>
      <c r="T253" s="55">
        <v>54.280299999999997</v>
      </c>
      <c r="U253" s="55">
        <v>17.209900000000001</v>
      </c>
      <c r="V253" s="53" t="s">
        <v>88</v>
      </c>
      <c r="W253" s="85">
        <v>0.7</v>
      </c>
      <c r="X253" s="87">
        <v>2</v>
      </c>
      <c r="Y253" s="1" t="s">
        <v>7301</v>
      </c>
    </row>
    <row r="254" spans="1:25" ht="50.1" hidden="1" customHeight="1" x14ac:dyDescent="0.25">
      <c r="A254" s="53" t="s">
        <v>88</v>
      </c>
      <c r="B254" s="53" t="str">
        <f>IF(COUNTIF('Aglomeracje 2022 r.'!$C$13:$C$207,' Dane pomocnicze (ze spr. 21)'!C254)=1,"TAK",IF(COUNTIF('Aglomeracje 2022 r.'!$C$13:$C$207,' Dane pomocnicze (ze spr. 21)'!C254)&gt;1,"TAK, UWAGA, wystepuje w sprawozdaniu więcej niż jeden raz!!!","BRAK"))</f>
        <v>BRAK</v>
      </c>
      <c r="C254" s="53" t="s">
        <v>346</v>
      </c>
      <c r="D254" s="53" t="s">
        <v>2921</v>
      </c>
      <c r="E254" s="53" t="s">
        <v>1639</v>
      </c>
      <c r="F254" s="53" t="s">
        <v>2836</v>
      </c>
      <c r="G254" s="53" t="s">
        <v>2863</v>
      </c>
      <c r="H254" s="53" t="s">
        <v>1815</v>
      </c>
      <c r="I254" s="53" t="s">
        <v>1808</v>
      </c>
      <c r="J254" s="53" t="s">
        <v>1809</v>
      </c>
      <c r="K254" s="53" t="s">
        <v>2921</v>
      </c>
      <c r="L254" s="53" t="s">
        <v>3715</v>
      </c>
      <c r="M254" s="53" t="s">
        <v>2921</v>
      </c>
      <c r="N254" s="53" t="s">
        <v>5890</v>
      </c>
      <c r="O254" s="54">
        <v>2608</v>
      </c>
      <c r="P254" s="53" t="s">
        <v>5891</v>
      </c>
      <c r="Q254" s="53">
        <v>1</v>
      </c>
      <c r="R254" s="55">
        <v>54.079500000000003</v>
      </c>
      <c r="S254" s="55">
        <v>18.2317</v>
      </c>
      <c r="T254" s="55">
        <v>54.0364</v>
      </c>
      <c r="U254" s="55">
        <v>18.220400000000001</v>
      </c>
      <c r="V254" s="53" t="s">
        <v>88</v>
      </c>
      <c r="W254" s="85">
        <v>0</v>
      </c>
      <c r="X254" s="87">
        <v>5</v>
      </c>
      <c r="Y254" s="1" t="s">
        <v>7210</v>
      </c>
    </row>
    <row r="255" spans="1:25" ht="50.1" hidden="1" customHeight="1" x14ac:dyDescent="0.25">
      <c r="A255" s="53" t="s">
        <v>88</v>
      </c>
      <c r="B255" s="53" t="str">
        <f>IF(COUNTIF('Aglomeracje 2022 r.'!$C$13:$C$207,' Dane pomocnicze (ze spr. 21)'!C255)=1,"TAK",IF(COUNTIF('Aglomeracje 2022 r.'!$C$13:$C$207,' Dane pomocnicze (ze spr. 21)'!C255)&gt;1,"TAK, UWAGA, wystepuje w sprawozdaniu więcej niż jeden raz!!!","BRAK"))</f>
        <v>BRAK</v>
      </c>
      <c r="C255" s="53" t="s">
        <v>347</v>
      </c>
      <c r="D255" s="53" t="s">
        <v>2922</v>
      </c>
      <c r="E255" s="53" t="s">
        <v>1639</v>
      </c>
      <c r="F255" s="53" t="s">
        <v>2836</v>
      </c>
      <c r="G255" s="53" t="s">
        <v>2837</v>
      </c>
      <c r="H255" s="53" t="s">
        <v>88</v>
      </c>
      <c r="I255" s="53" t="s">
        <v>1808</v>
      </c>
      <c r="J255" s="53" t="s">
        <v>1809</v>
      </c>
      <c r="K255" s="53" t="s">
        <v>2922</v>
      </c>
      <c r="L255" s="53" t="s">
        <v>3715</v>
      </c>
      <c r="M255" s="53" t="s">
        <v>2922</v>
      </c>
      <c r="N255" s="53" t="s">
        <v>5892</v>
      </c>
      <c r="O255" s="54">
        <v>3489</v>
      </c>
      <c r="P255" s="53" t="s">
        <v>5893</v>
      </c>
      <c r="Q255" s="53">
        <v>1</v>
      </c>
      <c r="R255" s="55">
        <v>54.171500000000002</v>
      </c>
      <c r="S255" s="55">
        <v>18.5381</v>
      </c>
      <c r="T255" s="55">
        <v>54.169800000000002</v>
      </c>
      <c r="U255" s="55">
        <v>18.549499999999998</v>
      </c>
      <c r="V255" s="53" t="s">
        <v>88</v>
      </c>
      <c r="W255" s="85">
        <v>0</v>
      </c>
      <c r="X255" s="87">
        <v>0</v>
      </c>
      <c r="Y255" s="1" t="s">
        <v>7166</v>
      </c>
    </row>
    <row r="256" spans="1:25" ht="50.1" hidden="1" customHeight="1" x14ac:dyDescent="0.25">
      <c r="A256" s="53" t="s">
        <v>88</v>
      </c>
      <c r="B256" s="53" t="str">
        <f>IF(COUNTIF('Aglomeracje 2022 r.'!$C$13:$C$207,' Dane pomocnicze (ze spr. 21)'!C256)=1,"TAK",IF(COUNTIF('Aglomeracje 2022 r.'!$C$13:$C$207,' Dane pomocnicze (ze spr. 21)'!C256)&gt;1,"TAK, UWAGA, wystepuje w sprawozdaniu więcej niż jeden raz!!!","BRAK"))</f>
        <v>BRAK</v>
      </c>
      <c r="C256" s="53" t="s">
        <v>348</v>
      </c>
      <c r="D256" s="53" t="s">
        <v>2923</v>
      </c>
      <c r="E256" s="53" t="s">
        <v>1639</v>
      </c>
      <c r="F256" s="53" t="s">
        <v>2836</v>
      </c>
      <c r="G256" s="53" t="s">
        <v>2845</v>
      </c>
      <c r="H256" s="53" t="s">
        <v>2846</v>
      </c>
      <c r="I256" s="53" t="s">
        <v>1808</v>
      </c>
      <c r="J256" s="53" t="s">
        <v>1809</v>
      </c>
      <c r="K256" s="53" t="s">
        <v>2923</v>
      </c>
      <c r="L256" s="53" t="s">
        <v>3715</v>
      </c>
      <c r="M256" s="53" t="s">
        <v>2923</v>
      </c>
      <c r="N256" s="53" t="s">
        <v>5894</v>
      </c>
      <c r="O256" s="54">
        <v>3861</v>
      </c>
      <c r="P256" s="53" t="s">
        <v>5895</v>
      </c>
      <c r="Q256" s="53">
        <v>1</v>
      </c>
      <c r="R256" s="55">
        <v>54.034599999999998</v>
      </c>
      <c r="S256" s="55">
        <v>19.110199999999999</v>
      </c>
      <c r="T256" s="55">
        <v>54.058300000000003</v>
      </c>
      <c r="U256" s="55">
        <v>19.192799999999998</v>
      </c>
      <c r="V256" s="53" t="s">
        <v>88</v>
      </c>
      <c r="W256" s="85">
        <v>0</v>
      </c>
      <c r="X256" s="87">
        <v>0</v>
      </c>
      <c r="Y256" s="1" t="s">
        <v>7166</v>
      </c>
    </row>
    <row r="257" spans="1:25" ht="50.1" hidden="1" customHeight="1" x14ac:dyDescent="0.25">
      <c r="A257" s="53" t="s">
        <v>88</v>
      </c>
      <c r="B257" s="53" t="str">
        <f>IF(COUNTIF('Aglomeracje 2022 r.'!$C$13:$C$207,' Dane pomocnicze (ze spr. 21)'!C257)=1,"TAK",IF(COUNTIF('Aglomeracje 2022 r.'!$C$13:$C$207,' Dane pomocnicze (ze spr. 21)'!C257)&gt;1,"TAK, UWAGA, wystepuje w sprawozdaniu więcej niż jeden raz!!!","BRAK"))</f>
        <v>BRAK</v>
      </c>
      <c r="C257" s="53" t="s">
        <v>349</v>
      </c>
      <c r="D257" s="53" t="s">
        <v>2292</v>
      </c>
      <c r="E257" s="53" t="s">
        <v>1639</v>
      </c>
      <c r="F257" s="53" t="s">
        <v>2836</v>
      </c>
      <c r="G257" s="53" t="s">
        <v>2871</v>
      </c>
      <c r="H257" s="53" t="s">
        <v>1811</v>
      </c>
      <c r="I257" s="53" t="s">
        <v>1808</v>
      </c>
      <c r="J257" s="53" t="s">
        <v>1809</v>
      </c>
      <c r="K257" s="53" t="s">
        <v>2292</v>
      </c>
      <c r="L257" s="53" t="s">
        <v>3715</v>
      </c>
      <c r="M257" s="53" t="s">
        <v>2292</v>
      </c>
      <c r="N257" s="53" t="s">
        <v>5896</v>
      </c>
      <c r="O257" s="54">
        <v>2037</v>
      </c>
      <c r="P257" s="53" t="s">
        <v>5897</v>
      </c>
      <c r="Q257" s="53">
        <v>1</v>
      </c>
      <c r="R257" s="55">
        <v>53.432699999999997</v>
      </c>
      <c r="S257" s="55">
        <v>18.290800000000001</v>
      </c>
      <c r="T257" s="55">
        <v>53.742600000000003</v>
      </c>
      <c r="U257" s="55">
        <v>18.465599999999998</v>
      </c>
      <c r="V257" s="53" t="s">
        <v>88</v>
      </c>
      <c r="W257" s="85">
        <v>1</v>
      </c>
      <c r="X257" s="87">
        <v>0</v>
      </c>
      <c r="Y257" s="1" t="s">
        <v>7252</v>
      </c>
    </row>
    <row r="258" spans="1:25" ht="50.1" hidden="1" customHeight="1" x14ac:dyDescent="0.25">
      <c r="A258" s="53" t="s">
        <v>88</v>
      </c>
      <c r="B258" s="53" t="str">
        <f>IF(COUNTIF('Aglomeracje 2022 r.'!$C$13:$C$207,' Dane pomocnicze (ze spr. 21)'!C258)=1,"TAK",IF(COUNTIF('Aglomeracje 2022 r.'!$C$13:$C$207,' Dane pomocnicze (ze spr. 21)'!C258)&gt;1,"TAK, UWAGA, wystepuje w sprawozdaniu więcej niż jeden raz!!!","BRAK"))</f>
        <v>BRAK</v>
      </c>
      <c r="C258" s="53" t="s">
        <v>350</v>
      </c>
      <c r="D258" s="53" t="s">
        <v>2924</v>
      </c>
      <c r="E258" s="53" t="s">
        <v>1639</v>
      </c>
      <c r="F258" s="53" t="s">
        <v>2836</v>
      </c>
      <c r="G258" s="53" t="s">
        <v>2863</v>
      </c>
      <c r="H258" s="53" t="s">
        <v>1811</v>
      </c>
      <c r="I258" s="53" t="s">
        <v>1808</v>
      </c>
      <c r="J258" s="53" t="s">
        <v>1809</v>
      </c>
      <c r="K258" s="53" t="s">
        <v>2924</v>
      </c>
      <c r="L258" s="53" t="s">
        <v>3715</v>
      </c>
      <c r="M258" s="53" t="s">
        <v>2924</v>
      </c>
      <c r="N258" s="53" t="s">
        <v>5898</v>
      </c>
      <c r="O258" s="54">
        <v>2751</v>
      </c>
      <c r="P258" s="53" t="s">
        <v>5899</v>
      </c>
      <c r="Q258" s="53">
        <v>1</v>
      </c>
      <c r="R258" s="55">
        <v>54.055900000000001</v>
      </c>
      <c r="S258" s="55">
        <v>17.465699999999998</v>
      </c>
      <c r="T258" s="55">
        <v>54.093499999999999</v>
      </c>
      <c r="U258" s="55">
        <v>17.782399999999999</v>
      </c>
      <c r="V258" s="53" t="s">
        <v>88</v>
      </c>
      <c r="W258" s="85">
        <v>1</v>
      </c>
      <c r="X258" s="87">
        <v>0</v>
      </c>
      <c r="Y258" s="1" t="s">
        <v>7252</v>
      </c>
    </row>
    <row r="259" spans="1:25" ht="50.1" hidden="1" customHeight="1" x14ac:dyDescent="0.25">
      <c r="A259" s="53" t="s">
        <v>88</v>
      </c>
      <c r="B259" s="53" t="str">
        <f>IF(COUNTIF('Aglomeracje 2022 r.'!$C$13:$C$207,' Dane pomocnicze (ze spr. 21)'!C259)=1,"TAK",IF(COUNTIF('Aglomeracje 2022 r.'!$C$13:$C$207,' Dane pomocnicze (ze spr. 21)'!C259)&gt;1,"TAK, UWAGA, wystepuje w sprawozdaniu więcej niż jeden raz!!!","BRAK"))</f>
        <v>BRAK</v>
      </c>
      <c r="C259" s="53" t="s">
        <v>351</v>
      </c>
      <c r="D259" s="53" t="s">
        <v>2925</v>
      </c>
      <c r="E259" s="53" t="s">
        <v>1639</v>
      </c>
      <c r="F259" s="53" t="s">
        <v>2836</v>
      </c>
      <c r="G259" s="53" t="s">
        <v>2863</v>
      </c>
      <c r="H259" s="53" t="s">
        <v>1811</v>
      </c>
      <c r="I259" s="53" t="s">
        <v>1808</v>
      </c>
      <c r="J259" s="53" t="s">
        <v>1809</v>
      </c>
      <c r="K259" s="53" t="s">
        <v>2862</v>
      </c>
      <c r="L259" s="53" t="s">
        <v>3715</v>
      </c>
      <c r="M259" s="53" t="s">
        <v>2862</v>
      </c>
      <c r="N259" s="53" t="s">
        <v>5900</v>
      </c>
      <c r="O259" s="54">
        <v>3875</v>
      </c>
      <c r="P259" s="53" t="s">
        <v>5869</v>
      </c>
      <c r="Q259" s="53">
        <v>1</v>
      </c>
      <c r="R259" s="55">
        <v>54.117199999999997</v>
      </c>
      <c r="S259" s="55">
        <v>17.863900000000001</v>
      </c>
      <c r="T259" s="55">
        <v>54.117600000000003</v>
      </c>
      <c r="U259" s="55">
        <v>17.858499999999999</v>
      </c>
      <c r="V259" s="53" t="s">
        <v>88</v>
      </c>
      <c r="W259" s="85">
        <v>20.5</v>
      </c>
      <c r="X259" s="87">
        <v>0</v>
      </c>
      <c r="Y259" s="1" t="s">
        <v>7318</v>
      </c>
    </row>
    <row r="260" spans="1:25" ht="50.1" hidden="1" customHeight="1" x14ac:dyDescent="0.25">
      <c r="A260" s="53" t="s">
        <v>88</v>
      </c>
      <c r="B260" s="53" t="str">
        <f>IF(COUNTIF('Aglomeracje 2022 r.'!$C$13:$C$207,' Dane pomocnicze (ze spr. 21)'!C260)=1,"TAK",IF(COUNTIF('Aglomeracje 2022 r.'!$C$13:$C$207,' Dane pomocnicze (ze spr. 21)'!C260)&gt;1,"TAK, UWAGA, wystepuje w sprawozdaniu więcej niż jeden raz!!!","BRAK"))</f>
        <v>BRAK</v>
      </c>
      <c r="C260" s="53" t="s">
        <v>352</v>
      </c>
      <c r="D260" s="53" t="s">
        <v>2926</v>
      </c>
      <c r="E260" s="53" t="s">
        <v>1639</v>
      </c>
      <c r="F260" s="53" t="s">
        <v>2836</v>
      </c>
      <c r="G260" s="53" t="s">
        <v>2899</v>
      </c>
      <c r="H260" s="53" t="s">
        <v>88</v>
      </c>
      <c r="I260" s="53" t="s">
        <v>1808</v>
      </c>
      <c r="J260" s="53" t="s">
        <v>1809</v>
      </c>
      <c r="K260" s="53" t="s">
        <v>2926</v>
      </c>
      <c r="L260" s="53" t="s">
        <v>3715</v>
      </c>
      <c r="M260" s="53" t="s">
        <v>2926</v>
      </c>
      <c r="N260" s="53" t="s">
        <v>5901</v>
      </c>
      <c r="O260" s="54">
        <v>2634</v>
      </c>
      <c r="P260" s="53" t="s">
        <v>5902</v>
      </c>
      <c r="Q260" s="53">
        <v>1</v>
      </c>
      <c r="R260" s="55">
        <v>54.45</v>
      </c>
      <c r="S260" s="55">
        <v>17.93</v>
      </c>
      <c r="T260" s="55">
        <v>54.46</v>
      </c>
      <c r="U260" s="55">
        <v>17.96</v>
      </c>
      <c r="V260" s="53" t="s">
        <v>88</v>
      </c>
      <c r="W260" s="85">
        <v>10</v>
      </c>
      <c r="X260" s="87">
        <v>0</v>
      </c>
      <c r="Y260" s="1" t="s">
        <v>7319</v>
      </c>
    </row>
    <row r="261" spans="1:25" ht="50.1" hidden="1" customHeight="1" x14ac:dyDescent="0.25">
      <c r="A261" s="53" t="s">
        <v>88</v>
      </c>
      <c r="B261" s="53" t="str">
        <f>IF(COUNTIF('Aglomeracje 2022 r.'!$C$13:$C$207,' Dane pomocnicze (ze spr. 21)'!C261)=1,"TAK",IF(COUNTIF('Aglomeracje 2022 r.'!$C$13:$C$207,' Dane pomocnicze (ze spr. 21)'!C261)&gt;1,"TAK, UWAGA, wystepuje w sprawozdaniu więcej niż jeden raz!!!","BRAK"))</f>
        <v>BRAK</v>
      </c>
      <c r="C261" s="53" t="s">
        <v>353</v>
      </c>
      <c r="D261" s="53" t="s">
        <v>2927</v>
      </c>
      <c r="E261" s="53" t="s">
        <v>1639</v>
      </c>
      <c r="F261" s="53" t="s">
        <v>2836</v>
      </c>
      <c r="G261" s="53" t="s">
        <v>2866</v>
      </c>
      <c r="H261" s="53" t="s">
        <v>88</v>
      </c>
      <c r="I261" s="53" t="s">
        <v>1808</v>
      </c>
      <c r="J261" s="53" t="s">
        <v>1809</v>
      </c>
      <c r="K261" s="53" t="s">
        <v>2927</v>
      </c>
      <c r="L261" s="53" t="s">
        <v>3715</v>
      </c>
      <c r="M261" s="53" t="s">
        <v>2927</v>
      </c>
      <c r="N261" s="53" t="s">
        <v>5903</v>
      </c>
      <c r="O261" s="54">
        <v>2832</v>
      </c>
      <c r="P261" s="53" t="s">
        <v>5904</v>
      </c>
      <c r="Q261" s="53">
        <v>1</v>
      </c>
      <c r="R261" s="55">
        <v>54.199100000000001</v>
      </c>
      <c r="S261" s="55">
        <v>17.3675</v>
      </c>
      <c r="T261" s="55">
        <v>54.197800000000001</v>
      </c>
      <c r="U261" s="55">
        <v>17.377199999999998</v>
      </c>
      <c r="V261" s="53" t="s">
        <v>88</v>
      </c>
      <c r="W261" s="85">
        <v>0</v>
      </c>
      <c r="X261" s="87">
        <v>0</v>
      </c>
      <c r="Y261" s="1" t="s">
        <v>7166</v>
      </c>
    </row>
    <row r="262" spans="1:25" ht="50.1" hidden="1" customHeight="1" x14ac:dyDescent="0.25">
      <c r="A262" s="53" t="s">
        <v>88</v>
      </c>
      <c r="B262" s="53" t="str">
        <f>IF(COUNTIF('Aglomeracje 2022 r.'!$C$13:$C$207,' Dane pomocnicze (ze spr. 21)'!C262)=1,"TAK",IF(COUNTIF('Aglomeracje 2022 r.'!$C$13:$C$207,' Dane pomocnicze (ze spr. 21)'!C262)&gt;1,"TAK, UWAGA, wystepuje w sprawozdaniu więcej niż jeden raz!!!","BRAK"))</f>
        <v>BRAK</v>
      </c>
      <c r="C262" s="53" t="s">
        <v>354</v>
      </c>
      <c r="D262" s="53" t="s">
        <v>2928</v>
      </c>
      <c r="E262" s="53" t="s">
        <v>1639</v>
      </c>
      <c r="F262" s="53" t="s">
        <v>2836</v>
      </c>
      <c r="G262" s="53" t="s">
        <v>2843</v>
      </c>
      <c r="H262" s="53" t="s">
        <v>88</v>
      </c>
      <c r="I262" s="53" t="s">
        <v>1808</v>
      </c>
      <c r="J262" s="53" t="s">
        <v>1809</v>
      </c>
      <c r="K262" s="53" t="s">
        <v>2896</v>
      </c>
      <c r="L262" s="53" t="s">
        <v>3715</v>
      </c>
      <c r="M262" s="53" t="s">
        <v>2896</v>
      </c>
      <c r="N262" s="53" t="s">
        <v>5905</v>
      </c>
      <c r="O262" s="54">
        <v>14873</v>
      </c>
      <c r="P262" s="53" t="s">
        <v>5906</v>
      </c>
      <c r="Q262" s="53">
        <v>1</v>
      </c>
      <c r="R262" s="55">
        <v>54.792158000000001</v>
      </c>
      <c r="S262" s="55">
        <v>18.071190999999999</v>
      </c>
      <c r="T262" s="55">
        <v>54.792099999999998</v>
      </c>
      <c r="U262" s="55">
        <v>18.071100000000001</v>
      </c>
      <c r="V262" s="53" t="s">
        <v>88</v>
      </c>
      <c r="W262" s="85">
        <v>0</v>
      </c>
      <c r="X262" s="87">
        <v>0</v>
      </c>
      <c r="Y262" s="1" t="s">
        <v>7166</v>
      </c>
    </row>
    <row r="263" spans="1:25" ht="50.1" hidden="1" customHeight="1" x14ac:dyDescent="0.25">
      <c r="A263" s="53" t="s">
        <v>88</v>
      </c>
      <c r="B263" s="53" t="str">
        <f>IF(COUNTIF('Aglomeracje 2022 r.'!$C$13:$C$207,' Dane pomocnicze (ze spr. 21)'!C263)=1,"TAK",IF(COUNTIF('Aglomeracje 2022 r.'!$C$13:$C$207,' Dane pomocnicze (ze spr. 21)'!C263)&gt;1,"TAK, UWAGA, wystepuje w sprawozdaniu więcej niż jeden raz!!!","BRAK"))</f>
        <v>BRAK</v>
      </c>
      <c r="C263" s="53" t="s">
        <v>355</v>
      </c>
      <c r="D263" s="53" t="s">
        <v>2929</v>
      </c>
      <c r="E263" s="53" t="s">
        <v>1639</v>
      </c>
      <c r="F263" s="53" t="s">
        <v>2836</v>
      </c>
      <c r="G263" s="53" t="s">
        <v>2866</v>
      </c>
      <c r="H263" s="53" t="s">
        <v>1811</v>
      </c>
      <c r="I263" s="53" t="s">
        <v>1808</v>
      </c>
      <c r="J263" s="53" t="s">
        <v>1809</v>
      </c>
      <c r="K263" s="53" t="s">
        <v>2929</v>
      </c>
      <c r="L263" s="53" t="s">
        <v>3715</v>
      </c>
      <c r="M263" s="53" t="s">
        <v>2929</v>
      </c>
      <c r="N263" s="53" t="s">
        <v>5907</v>
      </c>
      <c r="O263" s="54">
        <v>3461</v>
      </c>
      <c r="P263" s="53" t="s">
        <v>5908</v>
      </c>
      <c r="Q263" s="53">
        <v>1</v>
      </c>
      <c r="R263" s="55">
        <v>53.996099999999998</v>
      </c>
      <c r="S263" s="55">
        <v>17.4069</v>
      </c>
      <c r="T263" s="55">
        <v>53.944600000000001</v>
      </c>
      <c r="U263" s="55">
        <v>17.3322</v>
      </c>
      <c r="V263" s="53" t="s">
        <v>88</v>
      </c>
      <c r="W263" s="85">
        <v>0</v>
      </c>
      <c r="X263" s="87">
        <v>0</v>
      </c>
      <c r="Y263" s="1" t="s">
        <v>7166</v>
      </c>
    </row>
    <row r="264" spans="1:25" ht="50.1" hidden="1" customHeight="1" x14ac:dyDescent="0.25">
      <c r="A264" s="53" t="s">
        <v>88</v>
      </c>
      <c r="B264" s="53" t="str">
        <f>IF(COUNTIF('Aglomeracje 2022 r.'!$C$13:$C$207,' Dane pomocnicze (ze spr. 21)'!C264)=1,"TAK",IF(COUNTIF('Aglomeracje 2022 r.'!$C$13:$C$207,' Dane pomocnicze (ze spr. 21)'!C264)&gt;1,"TAK, UWAGA, wystepuje w sprawozdaniu więcej niż jeden raz!!!","BRAK"))</f>
        <v>BRAK</v>
      </c>
      <c r="C264" s="53" t="s">
        <v>356</v>
      </c>
      <c r="D264" s="53" t="s">
        <v>2931</v>
      </c>
      <c r="E264" s="53" t="s">
        <v>1639</v>
      </c>
      <c r="F264" s="53" t="s">
        <v>2836</v>
      </c>
      <c r="G264" s="53" t="s">
        <v>2837</v>
      </c>
      <c r="H264" s="53" t="s">
        <v>1815</v>
      </c>
      <c r="I264" s="53" t="s">
        <v>1808</v>
      </c>
      <c r="J264" s="53" t="s">
        <v>1809</v>
      </c>
      <c r="K264" s="53" t="s">
        <v>2931</v>
      </c>
      <c r="L264" s="53" t="s">
        <v>3715</v>
      </c>
      <c r="M264" s="53" t="s">
        <v>2931</v>
      </c>
      <c r="N264" s="53" t="s">
        <v>5911</v>
      </c>
      <c r="O264" s="54">
        <v>5911</v>
      </c>
      <c r="P264" s="53" t="s">
        <v>5912</v>
      </c>
      <c r="Q264" s="53">
        <v>1</v>
      </c>
      <c r="R264" s="55">
        <v>54.115200000000002</v>
      </c>
      <c r="S264" s="55">
        <v>19.193899999999999</v>
      </c>
      <c r="T264" s="55">
        <v>54.189605</v>
      </c>
      <c r="U264" s="55">
        <v>18.294571999999999</v>
      </c>
      <c r="V264" s="53" t="s">
        <v>88</v>
      </c>
      <c r="W264" s="85">
        <v>0</v>
      </c>
      <c r="X264" s="87">
        <v>0</v>
      </c>
      <c r="Y264" s="1" t="s">
        <v>7166</v>
      </c>
    </row>
    <row r="265" spans="1:25" ht="50.1" hidden="1" customHeight="1" x14ac:dyDescent="0.25">
      <c r="A265" s="53" t="s">
        <v>88</v>
      </c>
      <c r="B265" s="53" t="str">
        <f>IF(COUNTIF('Aglomeracje 2022 r.'!$C$13:$C$207,' Dane pomocnicze (ze spr. 21)'!C265)=1,"TAK",IF(COUNTIF('Aglomeracje 2022 r.'!$C$13:$C$207,' Dane pomocnicze (ze spr. 21)'!C265)&gt;1,"TAK, UWAGA, wystepuje w sprawozdaniu więcej niż jeden raz!!!","BRAK"))</f>
        <v>BRAK</v>
      </c>
      <c r="C265" s="53" t="s">
        <v>357</v>
      </c>
      <c r="D265" s="53" t="s">
        <v>2932</v>
      </c>
      <c r="E265" s="53" t="s">
        <v>1639</v>
      </c>
      <c r="F265" s="53" t="s">
        <v>2836</v>
      </c>
      <c r="G265" s="53" t="s">
        <v>2873</v>
      </c>
      <c r="H265" s="53" t="s">
        <v>88</v>
      </c>
      <c r="I265" s="53" t="s">
        <v>1808</v>
      </c>
      <c r="J265" s="53" t="s">
        <v>1809</v>
      </c>
      <c r="K265" s="53" t="s">
        <v>2932</v>
      </c>
      <c r="L265" s="53" t="s">
        <v>3715</v>
      </c>
      <c r="M265" s="53" t="s">
        <v>2932</v>
      </c>
      <c r="N265" s="53" t="s">
        <v>5913</v>
      </c>
      <c r="O265" s="54">
        <v>6165</v>
      </c>
      <c r="P265" s="53" t="s">
        <v>5914</v>
      </c>
      <c r="Q265" s="53">
        <v>1</v>
      </c>
      <c r="R265" s="55">
        <v>54.37679361</v>
      </c>
      <c r="S265" s="55">
        <v>18.287695200000002</v>
      </c>
      <c r="T265" s="55">
        <v>54.370050069999998</v>
      </c>
      <c r="U265" s="55">
        <v>18.28819038</v>
      </c>
      <c r="V265" s="53" t="s">
        <v>88</v>
      </c>
      <c r="W265" s="85">
        <v>0</v>
      </c>
      <c r="X265" s="87">
        <v>0</v>
      </c>
      <c r="Y265" s="1" t="s">
        <v>7166</v>
      </c>
    </row>
    <row r="266" spans="1:25" ht="50.1" hidden="1" customHeight="1" x14ac:dyDescent="0.25">
      <c r="A266" s="53" t="s">
        <v>88</v>
      </c>
      <c r="B266" s="53" t="str">
        <f>IF(COUNTIF('Aglomeracje 2022 r.'!$C$13:$C$207,' Dane pomocnicze (ze spr. 21)'!C266)=1,"TAK",IF(COUNTIF('Aglomeracje 2022 r.'!$C$13:$C$207,' Dane pomocnicze (ze spr. 21)'!C266)&gt;1,"TAK, UWAGA, wystepuje w sprawozdaniu więcej niż jeden raz!!!","BRAK"))</f>
        <v>BRAK</v>
      </c>
      <c r="C266" s="53" t="s">
        <v>358</v>
      </c>
      <c r="D266" s="53" t="s">
        <v>2933</v>
      </c>
      <c r="E266" s="53" t="s">
        <v>1639</v>
      </c>
      <c r="F266" s="53" t="s">
        <v>2836</v>
      </c>
      <c r="G266" s="53" t="s">
        <v>2873</v>
      </c>
      <c r="H266" s="53" t="s">
        <v>88</v>
      </c>
      <c r="I266" s="53" t="s">
        <v>1808</v>
      </c>
      <c r="J266" s="53" t="s">
        <v>1809</v>
      </c>
      <c r="K266" s="53" t="s">
        <v>2933</v>
      </c>
      <c r="L266" s="53" t="s">
        <v>3715</v>
      </c>
      <c r="M266" s="53" t="s">
        <v>2933</v>
      </c>
      <c r="N266" s="53" t="s">
        <v>5915</v>
      </c>
      <c r="O266" s="54">
        <v>11750</v>
      </c>
      <c r="P266" s="53" t="s">
        <v>5916</v>
      </c>
      <c r="Q266" s="53">
        <v>1</v>
      </c>
      <c r="R266" s="55">
        <v>54.212814989999998</v>
      </c>
      <c r="S266" s="55">
        <v>17.94803203</v>
      </c>
      <c r="T266" s="55">
        <v>54.17988235</v>
      </c>
      <c r="U266" s="55">
        <v>17.909837370000002</v>
      </c>
      <c r="V266" s="53" t="s">
        <v>88</v>
      </c>
      <c r="W266" s="85">
        <v>6.4</v>
      </c>
      <c r="X266" s="87">
        <v>0</v>
      </c>
      <c r="Y266" s="1" t="s">
        <v>7320</v>
      </c>
    </row>
    <row r="267" spans="1:25" ht="50.1" hidden="1" customHeight="1" x14ac:dyDescent="0.25">
      <c r="A267" s="53" t="s">
        <v>88</v>
      </c>
      <c r="B267" s="53" t="str">
        <f>IF(COUNTIF('Aglomeracje 2022 r.'!$C$13:$C$207,' Dane pomocnicze (ze spr. 21)'!C267)=1,"TAK",IF(COUNTIF('Aglomeracje 2022 r.'!$C$13:$C$207,' Dane pomocnicze (ze spr. 21)'!C267)&gt;1,"TAK, UWAGA, wystepuje w sprawozdaniu więcej niż jeden raz!!!","BRAK"))</f>
        <v>BRAK</v>
      </c>
      <c r="C267" s="53" t="s">
        <v>359</v>
      </c>
      <c r="D267" s="53" t="s">
        <v>2934</v>
      </c>
      <c r="E267" s="53" t="s">
        <v>1639</v>
      </c>
      <c r="F267" s="53" t="s">
        <v>2836</v>
      </c>
      <c r="G267" s="53" t="s">
        <v>2863</v>
      </c>
      <c r="H267" s="53" t="s">
        <v>1815</v>
      </c>
      <c r="I267" s="53" t="s">
        <v>1808</v>
      </c>
      <c r="J267" s="53" t="s">
        <v>1809</v>
      </c>
      <c r="K267" s="53" t="s">
        <v>2934</v>
      </c>
      <c r="L267" s="53" t="s">
        <v>3715</v>
      </c>
      <c r="M267" s="53" t="s">
        <v>2934</v>
      </c>
      <c r="N267" s="53" t="s">
        <v>5917</v>
      </c>
      <c r="O267" s="54">
        <v>8472</v>
      </c>
      <c r="P267" s="53" t="s">
        <v>5918</v>
      </c>
      <c r="Q267" s="53">
        <v>1</v>
      </c>
      <c r="R267" s="55">
        <v>53.592500000000001</v>
      </c>
      <c r="S267" s="55">
        <v>18.101500000000001</v>
      </c>
      <c r="T267" s="55">
        <v>53.591700000000003</v>
      </c>
      <c r="U267" s="55">
        <v>18.1051</v>
      </c>
      <c r="V267" s="53" t="s">
        <v>88</v>
      </c>
      <c r="W267" s="85">
        <v>31.43</v>
      </c>
      <c r="X267" s="87">
        <v>0</v>
      </c>
      <c r="Y267" s="1" t="s">
        <v>7321</v>
      </c>
    </row>
    <row r="268" spans="1:25" ht="50.1" hidden="1" customHeight="1" x14ac:dyDescent="0.25">
      <c r="A268" s="53" t="s">
        <v>88</v>
      </c>
      <c r="B268" s="53" t="str">
        <f>IF(COUNTIF('Aglomeracje 2022 r.'!$C$13:$C$207,' Dane pomocnicze (ze spr. 21)'!C268)=1,"TAK",IF(COUNTIF('Aglomeracje 2022 r.'!$C$13:$C$207,' Dane pomocnicze (ze spr. 21)'!C268)&gt;1,"TAK, UWAGA, wystepuje w sprawozdaniu więcej niż jeden raz!!!","BRAK"))</f>
        <v>BRAK</v>
      </c>
      <c r="C268" s="53" t="s">
        <v>360</v>
      </c>
      <c r="D268" s="53" t="s">
        <v>2935</v>
      </c>
      <c r="E268" s="53" t="s">
        <v>1650</v>
      </c>
      <c r="F268" s="53" t="s">
        <v>2836</v>
      </c>
      <c r="G268" s="53" t="s">
        <v>2841</v>
      </c>
      <c r="H268" s="53" t="s">
        <v>1815</v>
      </c>
      <c r="I268" s="53" t="s">
        <v>1808</v>
      </c>
      <c r="J268" s="53" t="s">
        <v>1809</v>
      </c>
      <c r="K268" s="53" t="s">
        <v>2935</v>
      </c>
      <c r="L268" s="53" t="s">
        <v>3715</v>
      </c>
      <c r="M268" s="53" t="s">
        <v>2935</v>
      </c>
      <c r="N268" s="53" t="s">
        <v>5919</v>
      </c>
      <c r="O268" s="54">
        <v>2769</v>
      </c>
      <c r="P268" s="53" t="s">
        <v>5920</v>
      </c>
      <c r="Q268" s="53">
        <v>2</v>
      </c>
      <c r="R268" s="55">
        <v>54.000999999999998</v>
      </c>
      <c r="S268" s="55">
        <v>18.769500000000001</v>
      </c>
      <c r="T268" s="55">
        <v>0</v>
      </c>
      <c r="U268" s="55">
        <v>0</v>
      </c>
      <c r="V268" s="53" t="s">
        <v>88</v>
      </c>
      <c r="W268" s="85">
        <v>0</v>
      </c>
      <c r="X268" s="87">
        <v>0</v>
      </c>
      <c r="Y268" s="1" t="s">
        <v>7166</v>
      </c>
    </row>
    <row r="269" spans="1:25" ht="50.1" hidden="1" customHeight="1" x14ac:dyDescent="0.25">
      <c r="A269" s="53" t="s">
        <v>88</v>
      </c>
      <c r="B269" s="53" t="str">
        <f>IF(COUNTIF('Aglomeracje 2022 r.'!$C$13:$C$207,' Dane pomocnicze (ze spr. 21)'!C269)=1,"TAK",IF(COUNTIF('Aglomeracje 2022 r.'!$C$13:$C$207,' Dane pomocnicze (ze spr. 21)'!C269)&gt;1,"TAK, UWAGA, wystepuje w sprawozdaniu więcej niż jeden raz!!!","BRAK"))</f>
        <v>BRAK</v>
      </c>
      <c r="C269" s="53" t="s">
        <v>361</v>
      </c>
      <c r="D269" s="53" t="s">
        <v>2936</v>
      </c>
      <c r="E269" s="53" t="s">
        <v>1639</v>
      </c>
      <c r="F269" s="53" t="s">
        <v>2836</v>
      </c>
      <c r="G269" s="53" t="s">
        <v>2899</v>
      </c>
      <c r="H269" s="53" t="s">
        <v>88</v>
      </c>
      <c r="I269" s="53" t="s">
        <v>1808</v>
      </c>
      <c r="J269" s="53" t="s">
        <v>1809</v>
      </c>
      <c r="K269" s="53" t="s">
        <v>2936</v>
      </c>
      <c r="L269" s="53" t="s">
        <v>3715</v>
      </c>
      <c r="M269" s="53" t="s">
        <v>2936</v>
      </c>
      <c r="N269" s="53" t="s">
        <v>5921</v>
      </c>
      <c r="O269" s="54">
        <v>2625</v>
      </c>
      <c r="P269" s="53" t="s">
        <v>5922</v>
      </c>
      <c r="Q269" s="53">
        <v>1</v>
      </c>
      <c r="R269" s="55">
        <v>54.443300000000001</v>
      </c>
      <c r="S269" s="55">
        <v>17.532800000000002</v>
      </c>
      <c r="T269" s="55">
        <v>54.735399999999998</v>
      </c>
      <c r="U269" s="55">
        <v>17.869700000000002</v>
      </c>
      <c r="V269" s="53" t="s">
        <v>88</v>
      </c>
      <c r="W269" s="85">
        <v>0</v>
      </c>
      <c r="X269" s="87">
        <v>0</v>
      </c>
      <c r="Y269" s="1" t="s">
        <v>7166</v>
      </c>
    </row>
    <row r="270" spans="1:25" ht="50.1" hidden="1" customHeight="1" x14ac:dyDescent="0.25">
      <c r="A270" s="53" t="s">
        <v>88</v>
      </c>
      <c r="B270" s="53" t="str">
        <f>IF(COUNTIF('Aglomeracje 2022 r.'!$C$13:$C$207,' Dane pomocnicze (ze spr. 21)'!C270)=1,"TAK",IF(COUNTIF('Aglomeracje 2022 r.'!$C$13:$C$207,' Dane pomocnicze (ze spr. 21)'!C270)&gt;1,"TAK, UWAGA, wystepuje w sprawozdaniu więcej niż jeden raz!!!","BRAK"))</f>
        <v>BRAK</v>
      </c>
      <c r="C270" s="53" t="s">
        <v>362</v>
      </c>
      <c r="D270" s="53" t="s">
        <v>2937</v>
      </c>
      <c r="E270" s="53" t="s">
        <v>1639</v>
      </c>
      <c r="F270" s="53" t="s">
        <v>2836</v>
      </c>
      <c r="G270" s="53" t="s">
        <v>2837</v>
      </c>
      <c r="H270" s="53" t="s">
        <v>88</v>
      </c>
      <c r="I270" s="53" t="s">
        <v>1808</v>
      </c>
      <c r="J270" s="53" t="s">
        <v>1809</v>
      </c>
      <c r="K270" s="53" t="s">
        <v>2922</v>
      </c>
      <c r="L270" s="53" t="s">
        <v>3715</v>
      </c>
      <c r="M270" s="53" t="s">
        <v>2922</v>
      </c>
      <c r="N270" s="53" t="s">
        <v>5923</v>
      </c>
      <c r="O270" s="54">
        <v>2383</v>
      </c>
      <c r="P270" s="53" t="s">
        <v>5924</v>
      </c>
      <c r="Q270" s="53">
        <v>1</v>
      </c>
      <c r="R270" s="55">
        <v>54.171500000000002</v>
      </c>
      <c r="S270" s="55">
        <v>18.5381</v>
      </c>
      <c r="T270" s="55">
        <v>54.085999999999999</v>
      </c>
      <c r="U270" s="55">
        <v>18.355599999999999</v>
      </c>
      <c r="V270" s="53" t="s">
        <v>88</v>
      </c>
      <c r="W270" s="85">
        <v>0</v>
      </c>
      <c r="X270" s="87">
        <v>0</v>
      </c>
      <c r="Y270" s="1" t="s">
        <v>7166</v>
      </c>
    </row>
    <row r="271" spans="1:25" ht="50.1" hidden="1" customHeight="1" x14ac:dyDescent="0.25">
      <c r="A271" s="53" t="s">
        <v>88</v>
      </c>
      <c r="B271" s="53" t="str">
        <f>IF(COUNTIF('Aglomeracje 2022 r.'!$C$13:$C$207,' Dane pomocnicze (ze spr. 21)'!C271)=1,"TAK",IF(COUNTIF('Aglomeracje 2022 r.'!$C$13:$C$207,' Dane pomocnicze (ze spr. 21)'!C271)&gt;1,"TAK, UWAGA, wystepuje w sprawozdaniu więcej niż jeden raz!!!","BRAK"))</f>
        <v>BRAK</v>
      </c>
      <c r="C271" s="53" t="s">
        <v>363</v>
      </c>
      <c r="D271" s="53" t="s">
        <v>2939</v>
      </c>
      <c r="E271" s="53" t="s">
        <v>1639</v>
      </c>
      <c r="F271" s="53" t="s">
        <v>2836</v>
      </c>
      <c r="G271" s="53" t="s">
        <v>2837</v>
      </c>
      <c r="H271" s="53" t="s">
        <v>88</v>
      </c>
      <c r="I271" s="53" t="s">
        <v>1808</v>
      </c>
      <c r="J271" s="53" t="s">
        <v>1809</v>
      </c>
      <c r="K271" s="53" t="s">
        <v>2939</v>
      </c>
      <c r="L271" s="53" t="s">
        <v>3715</v>
      </c>
      <c r="M271" s="53" t="s">
        <v>2939</v>
      </c>
      <c r="N271" s="53" t="s">
        <v>5926</v>
      </c>
      <c r="O271" s="54">
        <v>2584</v>
      </c>
      <c r="P271" s="53" t="s">
        <v>5927</v>
      </c>
      <c r="Q271" s="53">
        <v>1</v>
      </c>
      <c r="R271" s="55">
        <v>54.204703299999998</v>
      </c>
      <c r="S271" s="55">
        <v>18.767116099999999</v>
      </c>
      <c r="T271" s="55">
        <v>54.207540000000002</v>
      </c>
      <c r="U271" s="55">
        <v>18.754770000000001</v>
      </c>
      <c r="V271" s="53" t="s">
        <v>88</v>
      </c>
      <c r="W271" s="85">
        <v>0</v>
      </c>
      <c r="X271" s="87">
        <v>0</v>
      </c>
      <c r="Y271" s="1" t="s">
        <v>7166</v>
      </c>
    </row>
    <row r="272" spans="1:25" ht="50.1" hidden="1" customHeight="1" x14ac:dyDescent="0.25">
      <c r="A272" s="53" t="s">
        <v>88</v>
      </c>
      <c r="B272" s="53" t="str">
        <f>IF(COUNTIF('Aglomeracje 2022 r.'!$C$13:$C$207,' Dane pomocnicze (ze spr. 21)'!C272)=1,"TAK",IF(COUNTIF('Aglomeracje 2022 r.'!$C$13:$C$207,' Dane pomocnicze (ze spr. 21)'!C272)&gt;1,"TAK, UWAGA, wystepuje w sprawozdaniu więcej niż jeden raz!!!","BRAK"))</f>
        <v>BRAK</v>
      </c>
      <c r="C272" s="53" t="s">
        <v>364</v>
      </c>
      <c r="D272" s="53" t="s">
        <v>2940</v>
      </c>
      <c r="E272" s="53" t="s">
        <v>1639</v>
      </c>
      <c r="F272" s="53" t="s">
        <v>2836</v>
      </c>
      <c r="G272" s="53" t="s">
        <v>2899</v>
      </c>
      <c r="H272" s="53" t="s">
        <v>88</v>
      </c>
      <c r="I272" s="53" t="s">
        <v>1808</v>
      </c>
      <c r="J272" s="53" t="s">
        <v>1809</v>
      </c>
      <c r="K272" s="53" t="s">
        <v>2940</v>
      </c>
      <c r="L272" s="53" t="s">
        <v>3715</v>
      </c>
      <c r="M272" s="53" t="s">
        <v>2940</v>
      </c>
      <c r="N272" s="53" t="s">
        <v>5928</v>
      </c>
      <c r="O272" s="54">
        <v>4178</v>
      </c>
      <c r="P272" s="53" t="s">
        <v>5929</v>
      </c>
      <c r="Q272" s="53">
        <v>1</v>
      </c>
      <c r="R272" s="55">
        <v>54.491</v>
      </c>
      <c r="S272" s="55">
        <v>17.861000000000001</v>
      </c>
      <c r="T272" s="55">
        <v>54.587299999999999</v>
      </c>
      <c r="U272" s="55">
        <v>17.840199999999999</v>
      </c>
      <c r="V272" s="53" t="s">
        <v>88</v>
      </c>
      <c r="W272" s="85">
        <v>0</v>
      </c>
      <c r="X272" s="87">
        <v>0</v>
      </c>
      <c r="Y272" s="1" t="s">
        <v>7166</v>
      </c>
    </row>
    <row r="273" spans="1:25" ht="50.1" hidden="1" customHeight="1" x14ac:dyDescent="0.25">
      <c r="A273" s="53" t="s">
        <v>88</v>
      </c>
      <c r="B273" s="53" t="str">
        <f>IF(COUNTIF('Aglomeracje 2022 r.'!$C$13:$C$207,' Dane pomocnicze (ze spr. 21)'!C273)=1,"TAK",IF(COUNTIF('Aglomeracje 2022 r.'!$C$13:$C$207,' Dane pomocnicze (ze spr. 21)'!C273)&gt;1,"TAK, UWAGA, wystepuje w sprawozdaniu więcej niż jeden raz!!!","BRAK"))</f>
        <v>BRAK</v>
      </c>
      <c r="C273" s="53" t="s">
        <v>365</v>
      </c>
      <c r="D273" s="53" t="s">
        <v>2941</v>
      </c>
      <c r="E273" s="53" t="s">
        <v>1639</v>
      </c>
      <c r="F273" s="53" t="s">
        <v>2836</v>
      </c>
      <c r="G273" s="53" t="s">
        <v>2840</v>
      </c>
      <c r="H273" s="53" t="s">
        <v>88</v>
      </c>
      <c r="I273" s="53" t="s">
        <v>1808</v>
      </c>
      <c r="J273" s="53" t="s">
        <v>1809</v>
      </c>
      <c r="K273" s="53" t="s">
        <v>2941</v>
      </c>
      <c r="L273" s="53" t="s">
        <v>3715</v>
      </c>
      <c r="M273" s="53" t="s">
        <v>2941</v>
      </c>
      <c r="N273" s="53" t="s">
        <v>5930</v>
      </c>
      <c r="O273" s="54">
        <v>3494</v>
      </c>
      <c r="P273" s="53" t="s">
        <v>5931</v>
      </c>
      <c r="Q273" s="53">
        <v>1</v>
      </c>
      <c r="R273" s="55">
        <v>54.484011799999998</v>
      </c>
      <c r="S273" s="55">
        <v>17.4913913</v>
      </c>
      <c r="T273" s="55">
        <v>54.470556000000002</v>
      </c>
      <c r="U273" s="55">
        <v>17.461389</v>
      </c>
      <c r="V273" s="53" t="s">
        <v>88</v>
      </c>
      <c r="W273" s="85">
        <v>0.83</v>
      </c>
      <c r="X273" s="87">
        <v>0.69499999999999995</v>
      </c>
      <c r="Y273" s="1" t="s">
        <v>7322</v>
      </c>
    </row>
    <row r="274" spans="1:25" ht="50.1" hidden="1" customHeight="1" x14ac:dyDescent="0.25">
      <c r="A274" s="53" t="s">
        <v>88</v>
      </c>
      <c r="B274" s="53" t="str">
        <f>IF(COUNTIF('Aglomeracje 2022 r.'!$C$13:$C$207,' Dane pomocnicze (ze spr. 21)'!C274)=1,"TAK",IF(COUNTIF('Aglomeracje 2022 r.'!$C$13:$C$207,' Dane pomocnicze (ze spr. 21)'!C274)&gt;1,"TAK, UWAGA, wystepuje w sprawozdaniu więcej niż jeden raz!!!","BRAK"))</f>
        <v>BRAK</v>
      </c>
      <c r="C274" s="53" t="s">
        <v>366</v>
      </c>
      <c r="D274" s="53" t="s">
        <v>2942</v>
      </c>
      <c r="E274" s="53" t="s">
        <v>1639</v>
      </c>
      <c r="F274" s="53" t="s">
        <v>2836</v>
      </c>
      <c r="G274" s="53" t="s">
        <v>2840</v>
      </c>
      <c r="H274" s="53" t="s">
        <v>88</v>
      </c>
      <c r="I274" s="53" t="s">
        <v>1808</v>
      </c>
      <c r="J274" s="53" t="s">
        <v>1809</v>
      </c>
      <c r="K274" s="53" t="s">
        <v>2942</v>
      </c>
      <c r="L274" s="53" t="s">
        <v>3715</v>
      </c>
      <c r="M274" s="53" t="s">
        <v>2942</v>
      </c>
      <c r="N274" s="53" t="s">
        <v>5932</v>
      </c>
      <c r="O274" s="54">
        <v>2020</v>
      </c>
      <c r="P274" s="53" t="s">
        <v>5933</v>
      </c>
      <c r="Q274" s="53">
        <v>1</v>
      </c>
      <c r="R274" s="55">
        <v>54.660699999999999</v>
      </c>
      <c r="S274" s="55">
        <v>17.2136</v>
      </c>
      <c r="T274" s="55">
        <v>54.666600000000003</v>
      </c>
      <c r="U274" s="55">
        <v>17.208500000000001</v>
      </c>
      <c r="V274" s="53" t="s">
        <v>88</v>
      </c>
      <c r="W274" s="85" t="e">
        <v>#N/A</v>
      </c>
      <c r="X274" s="87" t="e">
        <v>#N/A</v>
      </c>
      <c r="Y274" s="1" t="e">
        <v>#N/A</v>
      </c>
    </row>
    <row r="275" spans="1:25" ht="50.1" hidden="1" customHeight="1" x14ac:dyDescent="0.25">
      <c r="A275" s="53" t="s">
        <v>88</v>
      </c>
      <c r="B275" s="53" t="str">
        <f>IF(COUNTIF('Aglomeracje 2022 r.'!$C$13:$C$207,' Dane pomocnicze (ze spr. 21)'!C275)=1,"TAK",IF(COUNTIF('Aglomeracje 2022 r.'!$C$13:$C$207,' Dane pomocnicze (ze spr. 21)'!C275)&gt;1,"TAK, UWAGA, wystepuje w sprawozdaniu więcej niż jeden raz!!!","BRAK"))</f>
        <v>BRAK</v>
      </c>
      <c r="C275" s="53" t="s">
        <v>367</v>
      </c>
      <c r="D275" s="53" t="s">
        <v>2943</v>
      </c>
      <c r="E275" s="53" t="s">
        <v>1639</v>
      </c>
      <c r="F275" s="53" t="s">
        <v>2836</v>
      </c>
      <c r="G275" s="53" t="s">
        <v>2871</v>
      </c>
      <c r="H275" s="53" t="s">
        <v>1811</v>
      </c>
      <c r="I275" s="53" t="s">
        <v>1808</v>
      </c>
      <c r="J275" s="53" t="s">
        <v>1809</v>
      </c>
      <c r="K275" s="53" t="s">
        <v>2943</v>
      </c>
      <c r="L275" s="53" t="s">
        <v>3669</v>
      </c>
      <c r="M275" s="53" t="s">
        <v>2943</v>
      </c>
      <c r="N275" s="53" t="s">
        <v>5934</v>
      </c>
      <c r="O275" s="54">
        <v>2248</v>
      </c>
      <c r="P275" s="53" t="s">
        <v>5935</v>
      </c>
      <c r="Q275" s="53">
        <v>1</v>
      </c>
      <c r="R275" s="55">
        <v>53.770200000000003</v>
      </c>
      <c r="S275" s="55">
        <v>18.2026</v>
      </c>
      <c r="T275" s="55">
        <v>0</v>
      </c>
      <c r="U275" s="55">
        <v>0</v>
      </c>
      <c r="V275" s="53" t="s">
        <v>88</v>
      </c>
      <c r="W275" s="85">
        <v>23.9</v>
      </c>
      <c r="X275" s="87">
        <v>0</v>
      </c>
      <c r="Y275" s="1" t="s">
        <v>7323</v>
      </c>
    </row>
    <row r="276" spans="1:25" ht="50.1" hidden="1" customHeight="1" x14ac:dyDescent="0.25">
      <c r="A276" s="53" t="s">
        <v>88</v>
      </c>
      <c r="B276" s="53" t="str">
        <f>IF(COUNTIF('Aglomeracje 2022 r.'!$C$13:$C$207,' Dane pomocnicze (ze spr. 21)'!C276)=1,"TAK",IF(COUNTIF('Aglomeracje 2022 r.'!$C$13:$C$207,' Dane pomocnicze (ze spr. 21)'!C276)&gt;1,"TAK, UWAGA, wystepuje w sprawozdaniu więcej niż jeden raz!!!","BRAK"))</f>
        <v>BRAK</v>
      </c>
      <c r="C276" s="53" t="s">
        <v>368</v>
      </c>
      <c r="D276" s="53" t="s">
        <v>2944</v>
      </c>
      <c r="E276" s="53" t="s">
        <v>1639</v>
      </c>
      <c r="F276" s="53" t="s">
        <v>2836</v>
      </c>
      <c r="G276" s="53" t="s">
        <v>2866</v>
      </c>
      <c r="H276" s="53" t="s">
        <v>88</v>
      </c>
      <c r="I276" s="53" t="s">
        <v>1808</v>
      </c>
      <c r="J276" s="53" t="s">
        <v>1809</v>
      </c>
      <c r="K276" s="53" t="s">
        <v>2944</v>
      </c>
      <c r="L276" s="53" t="s">
        <v>3715</v>
      </c>
      <c r="M276" s="53" t="s">
        <v>2944</v>
      </c>
      <c r="N276" s="53" t="s">
        <v>5936</v>
      </c>
      <c r="O276" s="54">
        <v>2034</v>
      </c>
      <c r="P276" s="53" t="s">
        <v>5937</v>
      </c>
      <c r="Q276" s="53">
        <v>1</v>
      </c>
      <c r="R276" s="55">
        <v>54.115200000000002</v>
      </c>
      <c r="S276" s="55">
        <v>17.337199999999999</v>
      </c>
      <c r="T276" s="55">
        <v>54.118099999999998</v>
      </c>
      <c r="U276" s="55">
        <v>17.328900000000001</v>
      </c>
      <c r="V276" s="53" t="s">
        <v>88</v>
      </c>
      <c r="W276" s="85">
        <v>0</v>
      </c>
      <c r="X276" s="87">
        <v>0</v>
      </c>
      <c r="Y276" s="1" t="s">
        <v>7166</v>
      </c>
    </row>
    <row r="277" spans="1:25" ht="50.1" hidden="1" customHeight="1" x14ac:dyDescent="0.25">
      <c r="A277" s="53" t="s">
        <v>88</v>
      </c>
      <c r="B277" s="53" t="str">
        <f>IF(COUNTIF('Aglomeracje 2022 r.'!$C$13:$C$207,' Dane pomocnicze (ze spr. 21)'!C277)=1,"TAK",IF(COUNTIF('Aglomeracje 2022 r.'!$C$13:$C$207,' Dane pomocnicze (ze spr. 21)'!C277)&gt;1,"TAK, UWAGA, wystepuje w sprawozdaniu więcej niż jeden raz!!!","BRAK"))</f>
        <v>BRAK</v>
      </c>
      <c r="C277" s="53" t="s">
        <v>369</v>
      </c>
      <c r="D277" s="53" t="s">
        <v>2945</v>
      </c>
      <c r="E277" s="53" t="s">
        <v>1639</v>
      </c>
      <c r="F277" s="53" t="s">
        <v>2836</v>
      </c>
      <c r="G277" s="53" t="s">
        <v>2866</v>
      </c>
      <c r="H277" s="53" t="s">
        <v>88</v>
      </c>
      <c r="I277" s="53" t="s">
        <v>1808</v>
      </c>
      <c r="J277" s="53" t="s">
        <v>1809</v>
      </c>
      <c r="K277" s="53" t="s">
        <v>2945</v>
      </c>
      <c r="L277" s="53" t="s">
        <v>3715</v>
      </c>
      <c r="M277" s="53" t="s">
        <v>5938</v>
      </c>
      <c r="N277" s="53" t="s">
        <v>5939</v>
      </c>
      <c r="O277" s="54">
        <v>3335</v>
      </c>
      <c r="P277" s="53" t="s">
        <v>5940</v>
      </c>
      <c r="Q277" s="53">
        <v>1</v>
      </c>
      <c r="R277" s="55">
        <v>54.355800000000002</v>
      </c>
      <c r="S277" s="55">
        <v>17.567299999999999</v>
      </c>
      <c r="T277" s="55">
        <v>54.359400000000001</v>
      </c>
      <c r="U277" s="55">
        <v>17.555399999999999</v>
      </c>
      <c r="V277" s="53" t="s">
        <v>88</v>
      </c>
      <c r="W277" s="85">
        <v>0</v>
      </c>
      <c r="X277" s="87">
        <v>0</v>
      </c>
      <c r="Y277" s="1" t="s">
        <v>7166</v>
      </c>
    </row>
    <row r="278" spans="1:25" ht="50.1" hidden="1" customHeight="1" x14ac:dyDescent="0.25">
      <c r="A278" s="53" t="s">
        <v>88</v>
      </c>
      <c r="B278" s="53" t="str">
        <f>IF(COUNTIF('Aglomeracje 2022 r.'!$C$13:$C$207,' Dane pomocnicze (ze spr. 21)'!C278)=1,"TAK",IF(COUNTIF('Aglomeracje 2022 r.'!$C$13:$C$207,' Dane pomocnicze (ze spr. 21)'!C278)&gt;1,"TAK, UWAGA, wystepuje w sprawozdaniu więcej niż jeden raz!!!","BRAK"))</f>
        <v>BRAK</v>
      </c>
      <c r="C278" s="53" t="s">
        <v>370</v>
      </c>
      <c r="D278" s="53" t="s">
        <v>2946</v>
      </c>
      <c r="E278" s="53" t="s">
        <v>1745</v>
      </c>
      <c r="F278" s="53" t="s">
        <v>2836</v>
      </c>
      <c r="G278" s="53" t="s">
        <v>2837</v>
      </c>
      <c r="H278" s="53" t="s">
        <v>88</v>
      </c>
      <c r="I278" s="53" t="s">
        <v>1808</v>
      </c>
      <c r="J278" s="53" t="s">
        <v>1809</v>
      </c>
      <c r="K278" s="53" t="s">
        <v>5941</v>
      </c>
      <c r="L278" s="53" t="s">
        <v>3715</v>
      </c>
      <c r="M278" s="53" t="s">
        <v>5942</v>
      </c>
      <c r="N278" s="53" t="s">
        <v>5943</v>
      </c>
      <c r="O278" s="54">
        <v>64545</v>
      </c>
      <c r="P278" s="53" t="s">
        <v>5944</v>
      </c>
      <c r="Q278" s="53">
        <v>0</v>
      </c>
      <c r="R278" s="55">
        <v>54.153599999999997</v>
      </c>
      <c r="S278" s="55">
        <v>18.370999999999999</v>
      </c>
      <c r="T278" s="55">
        <v>0</v>
      </c>
      <c r="U278" s="55">
        <v>0</v>
      </c>
      <c r="V278" s="53" t="s">
        <v>88</v>
      </c>
      <c r="W278" s="85">
        <v>42.1</v>
      </c>
      <c r="X278" s="87">
        <v>0</v>
      </c>
      <c r="Y278" s="1" t="s">
        <v>7324</v>
      </c>
    </row>
    <row r="279" spans="1:25" ht="50.1" hidden="1" customHeight="1" x14ac:dyDescent="0.25">
      <c r="A279" s="53" t="s">
        <v>88</v>
      </c>
      <c r="B279" s="53" t="str">
        <f>IF(COUNTIF('Aglomeracje 2022 r.'!$C$13:$C$207,' Dane pomocnicze (ze spr. 21)'!C279)=1,"TAK",IF(COUNTIF('Aglomeracje 2022 r.'!$C$13:$C$207,' Dane pomocnicze (ze spr. 21)'!C279)&gt;1,"TAK, UWAGA, wystepuje w sprawozdaniu więcej niż jeden raz!!!","BRAK"))</f>
        <v>BRAK</v>
      </c>
      <c r="C279" s="53" t="s">
        <v>371</v>
      </c>
      <c r="D279" s="53" t="s">
        <v>2947</v>
      </c>
      <c r="E279" s="53" t="s">
        <v>1639</v>
      </c>
      <c r="F279" s="53" t="s">
        <v>2836</v>
      </c>
      <c r="G279" s="53" t="s">
        <v>2899</v>
      </c>
      <c r="H279" s="53" t="s">
        <v>88</v>
      </c>
      <c r="I279" s="53" t="s">
        <v>1808</v>
      </c>
      <c r="J279" s="53" t="s">
        <v>1809</v>
      </c>
      <c r="K279" s="53" t="s">
        <v>5945</v>
      </c>
      <c r="L279" s="53" t="s">
        <v>3715</v>
      </c>
      <c r="M279" s="53" t="s">
        <v>5945</v>
      </c>
      <c r="N279" s="53" t="s">
        <v>5946</v>
      </c>
      <c r="O279" s="54">
        <v>2090</v>
      </c>
      <c r="P279" s="53" t="s">
        <v>5947</v>
      </c>
      <c r="Q279" s="53">
        <v>1</v>
      </c>
      <c r="R279" s="55">
        <v>54.271000000000001</v>
      </c>
      <c r="S279" s="55">
        <v>18.201499999999999</v>
      </c>
      <c r="T279" s="55">
        <v>54.270026000000001</v>
      </c>
      <c r="U279" s="55">
        <v>18.202200000000001</v>
      </c>
      <c r="V279" s="53" t="s">
        <v>88</v>
      </c>
      <c r="W279" s="85">
        <v>12.241666666666667</v>
      </c>
      <c r="X279" s="87">
        <v>0</v>
      </c>
      <c r="Y279" s="1" t="s">
        <v>7325</v>
      </c>
    </row>
    <row r="280" spans="1:25" ht="50.1" hidden="1" customHeight="1" x14ac:dyDescent="0.25">
      <c r="A280" s="53" t="s">
        <v>88</v>
      </c>
      <c r="B280" s="53" t="str">
        <f>IF(COUNTIF('Aglomeracje 2022 r.'!$C$13:$C$207,' Dane pomocnicze (ze spr. 21)'!C280)=1,"TAK",IF(COUNTIF('Aglomeracje 2022 r.'!$C$13:$C$207,' Dane pomocnicze (ze spr. 21)'!C280)&gt;1,"TAK, UWAGA, wystepuje w sprawozdaniu więcej niż jeden raz!!!","BRAK"))</f>
        <v>BRAK</v>
      </c>
      <c r="C280" s="53" t="s">
        <v>372</v>
      </c>
      <c r="D280" s="53" t="s">
        <v>2948</v>
      </c>
      <c r="E280" s="53" t="s">
        <v>1745</v>
      </c>
      <c r="F280" s="53" t="s">
        <v>2836</v>
      </c>
      <c r="G280" s="53" t="s">
        <v>2837</v>
      </c>
      <c r="H280" s="53" t="s">
        <v>88</v>
      </c>
      <c r="I280" s="53" t="s">
        <v>1808</v>
      </c>
      <c r="J280" s="53" t="s">
        <v>1809</v>
      </c>
      <c r="K280" s="53" t="s">
        <v>2948</v>
      </c>
      <c r="L280" s="53" t="s">
        <v>3715</v>
      </c>
      <c r="M280" s="53" t="s">
        <v>2948</v>
      </c>
      <c r="N280" s="53" t="s">
        <v>5948</v>
      </c>
      <c r="O280" s="54">
        <v>16824</v>
      </c>
      <c r="P280" s="53" t="s">
        <v>5949</v>
      </c>
      <c r="Q280" s="53">
        <v>0</v>
      </c>
      <c r="R280" s="55">
        <v>54.270899999999997</v>
      </c>
      <c r="S280" s="55">
        <v>18.4679</v>
      </c>
      <c r="T280" s="55">
        <v>0</v>
      </c>
      <c r="U280" s="55">
        <v>0</v>
      </c>
      <c r="V280" s="53" t="s">
        <v>88</v>
      </c>
      <c r="W280" s="85">
        <v>0</v>
      </c>
      <c r="X280" s="87">
        <v>0</v>
      </c>
      <c r="Y280" s="1" t="s">
        <v>7166</v>
      </c>
    </row>
    <row r="281" spans="1:25" ht="50.1" hidden="1" customHeight="1" x14ac:dyDescent="0.25">
      <c r="A281" s="53" t="s">
        <v>88</v>
      </c>
      <c r="B281" s="53" t="str">
        <f>IF(COUNTIF('Aglomeracje 2022 r.'!$C$13:$C$207,' Dane pomocnicze (ze spr. 21)'!C281)=1,"TAK",IF(COUNTIF('Aglomeracje 2022 r.'!$C$13:$C$207,' Dane pomocnicze (ze spr. 21)'!C281)&gt;1,"TAK, UWAGA, wystepuje w sprawozdaniu więcej niż jeden raz!!!","BRAK"))</f>
        <v>BRAK</v>
      </c>
      <c r="C281" s="53" t="s">
        <v>373</v>
      </c>
      <c r="D281" s="53" t="s">
        <v>2949</v>
      </c>
      <c r="E281" s="53" t="s">
        <v>1745</v>
      </c>
      <c r="F281" s="53" t="s">
        <v>2836</v>
      </c>
      <c r="G281" s="53" t="s">
        <v>2873</v>
      </c>
      <c r="H281" s="53" t="s">
        <v>88</v>
      </c>
      <c r="I281" s="53" t="s">
        <v>1808</v>
      </c>
      <c r="J281" s="53" t="s">
        <v>1809</v>
      </c>
      <c r="K281" s="53" t="s">
        <v>2949</v>
      </c>
      <c r="L281" s="53" t="s">
        <v>3669</v>
      </c>
      <c r="M281" s="53" t="s">
        <v>2949</v>
      </c>
      <c r="N281" s="53" t="s">
        <v>5950</v>
      </c>
      <c r="O281" s="54">
        <v>28221</v>
      </c>
      <c r="P281" s="53" t="s">
        <v>5951</v>
      </c>
      <c r="Q281" s="53">
        <v>0</v>
      </c>
      <c r="R281" s="55">
        <v>54.20335</v>
      </c>
      <c r="S281" s="55">
        <v>18.214040000000001</v>
      </c>
      <c r="T281" s="55">
        <v>0</v>
      </c>
      <c r="U281" s="55">
        <v>0</v>
      </c>
      <c r="V281" s="53" t="s">
        <v>88</v>
      </c>
      <c r="W281" s="85">
        <v>13.9</v>
      </c>
      <c r="X281" s="87">
        <v>0</v>
      </c>
      <c r="Y281" s="1" t="s">
        <v>7326</v>
      </c>
    </row>
    <row r="282" spans="1:25" ht="50.1" hidden="1" customHeight="1" x14ac:dyDescent="0.25">
      <c r="A282" s="53" t="s">
        <v>88</v>
      </c>
      <c r="B282" s="53" t="str">
        <f>IF(COUNTIF('Aglomeracje 2022 r.'!$C$13:$C$207,' Dane pomocnicze (ze spr. 21)'!C282)=1,"TAK",IF(COUNTIF('Aglomeracje 2022 r.'!$C$13:$C$207,' Dane pomocnicze (ze spr. 21)'!C282)&gt;1,"TAK, UWAGA, wystepuje w sprawozdaniu więcej niż jeden raz!!!","BRAK"))</f>
        <v>BRAK</v>
      </c>
      <c r="C282" s="53" t="s">
        <v>374</v>
      </c>
      <c r="D282" s="53" t="s">
        <v>3404</v>
      </c>
      <c r="E282" s="53" t="s">
        <v>1639</v>
      </c>
      <c r="F282" s="53" t="s">
        <v>3400</v>
      </c>
      <c r="G282" s="53" t="s">
        <v>3405</v>
      </c>
      <c r="H282" s="53" t="s">
        <v>2846</v>
      </c>
      <c r="I282" s="53" t="s">
        <v>1808</v>
      </c>
      <c r="J282" s="53" t="s">
        <v>1809</v>
      </c>
      <c r="K282" s="53" t="s">
        <v>6780</v>
      </c>
      <c r="L282" s="53" t="s">
        <v>3617</v>
      </c>
      <c r="M282" s="53" t="s">
        <v>6781</v>
      </c>
      <c r="N282" s="53" t="s">
        <v>6782</v>
      </c>
      <c r="O282" s="54">
        <v>139417</v>
      </c>
      <c r="P282" s="53" t="s">
        <v>6783</v>
      </c>
      <c r="Q282" s="53">
        <v>1</v>
      </c>
      <c r="R282" s="55">
        <v>54.161099999999998</v>
      </c>
      <c r="S282" s="55">
        <v>19.4087</v>
      </c>
      <c r="T282" s="55">
        <v>54.1997</v>
      </c>
      <c r="U282" s="55">
        <v>19.377800000000001</v>
      </c>
      <c r="V282" s="53" t="s">
        <v>88</v>
      </c>
      <c r="W282" s="85">
        <v>0</v>
      </c>
      <c r="X282" s="87">
        <v>0.7</v>
      </c>
      <c r="Y282" s="1" t="s">
        <v>7327</v>
      </c>
    </row>
    <row r="283" spans="1:25" ht="50.1" hidden="1" customHeight="1" x14ac:dyDescent="0.25">
      <c r="A283" s="53" t="s">
        <v>88</v>
      </c>
      <c r="B283" s="53" t="str">
        <f>IF(COUNTIF('Aglomeracje 2022 r.'!$C$13:$C$207,' Dane pomocnicze (ze spr. 21)'!C283)=1,"TAK",IF(COUNTIF('Aglomeracje 2022 r.'!$C$13:$C$207,' Dane pomocnicze (ze spr. 21)'!C283)&gt;1,"TAK, UWAGA, wystepuje w sprawozdaniu więcej niż jeden raz!!!","BRAK"))</f>
        <v>BRAK</v>
      </c>
      <c r="C283" s="53" t="s">
        <v>375</v>
      </c>
      <c r="D283" s="53" t="s">
        <v>3408</v>
      </c>
      <c r="E283" s="53" t="s">
        <v>1639</v>
      </c>
      <c r="F283" s="53" t="s">
        <v>3400</v>
      </c>
      <c r="G283" s="53" t="s">
        <v>3409</v>
      </c>
      <c r="H283" s="53" t="s">
        <v>1805</v>
      </c>
      <c r="I283" s="53" t="s">
        <v>1808</v>
      </c>
      <c r="J283" s="53" t="s">
        <v>1809</v>
      </c>
      <c r="K283" s="53" t="s">
        <v>3408</v>
      </c>
      <c r="L283" s="53" t="s">
        <v>3617</v>
      </c>
      <c r="M283" s="53" t="s">
        <v>3408</v>
      </c>
      <c r="N283" s="53" t="s">
        <v>6788</v>
      </c>
      <c r="O283" s="54">
        <v>88341</v>
      </c>
      <c r="P283" s="53" t="s">
        <v>6789</v>
      </c>
      <c r="Q283" s="53">
        <v>1</v>
      </c>
      <c r="R283" s="55">
        <v>52.421500000000002</v>
      </c>
      <c r="S283" s="55">
        <v>19.573599999999999</v>
      </c>
      <c r="T283" s="55">
        <v>53.6599</v>
      </c>
      <c r="U283" s="55">
        <v>19.822399999999998</v>
      </c>
      <c r="V283" s="53" t="s">
        <v>88</v>
      </c>
      <c r="W283" s="85">
        <v>0</v>
      </c>
      <c r="X283" s="87">
        <v>0</v>
      </c>
      <c r="Y283" s="1" t="s">
        <v>7166</v>
      </c>
    </row>
    <row r="284" spans="1:25" ht="50.1" hidden="1" customHeight="1" x14ac:dyDescent="0.25">
      <c r="A284" s="53" t="s">
        <v>88</v>
      </c>
      <c r="B284" s="53" t="str">
        <f>IF(COUNTIF('Aglomeracje 2022 r.'!$C$13:$C$207,' Dane pomocnicze (ze spr. 21)'!C284)=1,"TAK",IF(COUNTIF('Aglomeracje 2022 r.'!$C$13:$C$207,' Dane pomocnicze (ze spr. 21)'!C284)&gt;1,"TAK, UWAGA, wystepuje w sprawozdaniu więcej niż jeden raz!!!","BRAK"))</f>
        <v>BRAK</v>
      </c>
      <c r="C284" s="53" t="s">
        <v>376</v>
      </c>
      <c r="D284" s="53" t="s">
        <v>3414</v>
      </c>
      <c r="E284" s="53" t="s">
        <v>1639</v>
      </c>
      <c r="F284" s="53" t="s">
        <v>3400</v>
      </c>
      <c r="G284" s="53" t="s">
        <v>3415</v>
      </c>
      <c r="H284" s="53" t="s">
        <v>1805</v>
      </c>
      <c r="I284" s="53" t="s">
        <v>1808</v>
      </c>
      <c r="J284" s="53" t="s">
        <v>1809</v>
      </c>
      <c r="K284" s="53" t="s">
        <v>6797</v>
      </c>
      <c r="L284" s="53" t="s">
        <v>3617</v>
      </c>
      <c r="M284" s="53" t="s">
        <v>6798</v>
      </c>
      <c r="N284" s="53" t="s">
        <v>6799</v>
      </c>
      <c r="O284" s="54">
        <v>75611</v>
      </c>
      <c r="P284" s="53" t="s">
        <v>6800</v>
      </c>
      <c r="Q284" s="53">
        <v>1</v>
      </c>
      <c r="R284" s="55">
        <v>53.597299999999997</v>
      </c>
      <c r="S284" s="55">
        <v>19.561199999999999</v>
      </c>
      <c r="T284" s="55">
        <v>53.5685</v>
      </c>
      <c r="U284" s="55">
        <v>19.621200000000002</v>
      </c>
      <c r="V284" s="53" t="s">
        <v>88</v>
      </c>
      <c r="W284" s="85">
        <v>4.29</v>
      </c>
      <c r="X284" s="87">
        <v>0</v>
      </c>
      <c r="Y284" s="1" t="s">
        <v>7328</v>
      </c>
    </row>
    <row r="285" spans="1:25" ht="50.1" hidden="1" customHeight="1" x14ac:dyDescent="0.25">
      <c r="A285" s="53" t="s">
        <v>88</v>
      </c>
      <c r="B285" s="53" t="str">
        <f>IF(COUNTIF('Aglomeracje 2022 r.'!$C$13:$C$207,' Dane pomocnicze (ze spr. 21)'!C285)=1,"TAK",IF(COUNTIF('Aglomeracje 2022 r.'!$C$13:$C$207,' Dane pomocnicze (ze spr. 21)'!C285)&gt;1,"TAK, UWAGA, wystepuje w sprawozdaniu więcej niż jeden raz!!!","BRAK"))</f>
        <v>BRAK</v>
      </c>
      <c r="C285" s="53" t="s">
        <v>377</v>
      </c>
      <c r="D285" s="53" t="s">
        <v>3418</v>
      </c>
      <c r="E285" s="53" t="s">
        <v>1639</v>
      </c>
      <c r="F285" s="53" t="s">
        <v>3400</v>
      </c>
      <c r="G285" s="53" t="s">
        <v>3405</v>
      </c>
      <c r="H285" s="53" t="s">
        <v>2846</v>
      </c>
      <c r="I285" s="53" t="s">
        <v>1808</v>
      </c>
      <c r="J285" s="53" t="s">
        <v>1809</v>
      </c>
      <c r="K285" s="53" t="s">
        <v>3418</v>
      </c>
      <c r="L285" s="53" t="s">
        <v>3669</v>
      </c>
      <c r="M285" s="53" t="s">
        <v>3418</v>
      </c>
      <c r="N285" s="53" t="s">
        <v>6805</v>
      </c>
      <c r="O285" s="54">
        <v>7402</v>
      </c>
      <c r="P285" s="53" t="s">
        <v>6806</v>
      </c>
      <c r="Q285" s="53">
        <v>1</v>
      </c>
      <c r="R285" s="55">
        <v>54.1866426241913</v>
      </c>
      <c r="S285" s="55">
        <v>19.731247948236199</v>
      </c>
      <c r="T285" s="55">
        <v>54.191200000000002</v>
      </c>
      <c r="U285" s="55">
        <v>19.7362</v>
      </c>
      <c r="V285" s="53" t="s">
        <v>88</v>
      </c>
      <c r="W285" s="85">
        <v>0</v>
      </c>
      <c r="X285" s="87">
        <v>0</v>
      </c>
      <c r="Y285" s="1" t="s">
        <v>7166</v>
      </c>
    </row>
    <row r="286" spans="1:25" ht="50.1" hidden="1" customHeight="1" x14ac:dyDescent="0.25">
      <c r="A286" s="53" t="s">
        <v>88</v>
      </c>
      <c r="B286" s="53" t="str">
        <f>IF(COUNTIF('Aglomeracje 2022 r.'!$C$13:$C$207,' Dane pomocnicze (ze spr. 21)'!C286)=1,"TAK",IF(COUNTIF('Aglomeracje 2022 r.'!$C$13:$C$207,' Dane pomocnicze (ze spr. 21)'!C286)&gt;1,"TAK, UWAGA, wystepuje w sprawozdaniu więcej niż jeden raz!!!","BRAK"))</f>
        <v>BRAK</v>
      </c>
      <c r="C286" s="53" t="s">
        <v>378</v>
      </c>
      <c r="D286" s="53" t="s">
        <v>3421</v>
      </c>
      <c r="E286" s="53" t="s">
        <v>1639</v>
      </c>
      <c r="F286" s="53" t="s">
        <v>3400</v>
      </c>
      <c r="G286" s="53" t="s">
        <v>3408</v>
      </c>
      <c r="H286" s="53" t="s">
        <v>2846</v>
      </c>
      <c r="I286" s="53" t="s">
        <v>1808</v>
      </c>
      <c r="J286" s="53" t="s">
        <v>1809</v>
      </c>
      <c r="K286" s="53" t="s">
        <v>3421</v>
      </c>
      <c r="L286" s="53" t="s">
        <v>3669</v>
      </c>
      <c r="M286" s="53" t="s">
        <v>3421</v>
      </c>
      <c r="N286" s="53" t="s">
        <v>6811</v>
      </c>
      <c r="O286" s="54">
        <v>34988</v>
      </c>
      <c r="P286" s="53" t="s">
        <v>6812</v>
      </c>
      <c r="Q286" s="53">
        <v>1</v>
      </c>
      <c r="R286" s="55">
        <v>53.913899999999998</v>
      </c>
      <c r="S286" s="55">
        <v>19.534400000000002</v>
      </c>
      <c r="T286" s="55">
        <v>53.9056</v>
      </c>
      <c r="U286" s="55">
        <v>19.914999999999999</v>
      </c>
      <c r="V286" s="53" t="s">
        <v>88</v>
      </c>
      <c r="W286" s="85">
        <v>0.42</v>
      </c>
      <c r="X286" s="87">
        <v>0.1</v>
      </c>
      <c r="Y286" s="1" t="s">
        <v>7329</v>
      </c>
    </row>
    <row r="287" spans="1:25" ht="50.1" hidden="1" customHeight="1" x14ac:dyDescent="0.25">
      <c r="A287" s="53" t="s">
        <v>88</v>
      </c>
      <c r="B287" s="53" t="str">
        <f>IF(COUNTIF('Aglomeracje 2022 r.'!$C$13:$C$207,' Dane pomocnicze (ze spr. 21)'!C287)=1,"TAK",IF(COUNTIF('Aglomeracje 2022 r.'!$C$13:$C$207,' Dane pomocnicze (ze spr. 21)'!C287)&gt;1,"TAK, UWAGA, wystepuje w sprawozdaniu więcej niż jeden raz!!!","BRAK"))</f>
        <v>BRAK</v>
      </c>
      <c r="C287" s="53" t="s">
        <v>379</v>
      </c>
      <c r="D287" s="53" t="s">
        <v>3422</v>
      </c>
      <c r="E287" s="53" t="s">
        <v>1639</v>
      </c>
      <c r="F287" s="53" t="s">
        <v>3400</v>
      </c>
      <c r="G287" s="53" t="s">
        <v>3423</v>
      </c>
      <c r="H287" s="53" t="s">
        <v>2846</v>
      </c>
      <c r="I287" s="53" t="s">
        <v>1808</v>
      </c>
      <c r="J287" s="53" t="s">
        <v>1809</v>
      </c>
      <c r="K287" s="53" t="s">
        <v>6813</v>
      </c>
      <c r="L287" s="53" t="s">
        <v>3617</v>
      </c>
      <c r="M287" s="53" t="s">
        <v>6814</v>
      </c>
      <c r="N287" s="53" t="s">
        <v>6815</v>
      </c>
      <c r="O287" s="54">
        <v>39240</v>
      </c>
      <c r="P287" s="53" t="s">
        <v>6816</v>
      </c>
      <c r="Q287" s="53">
        <v>1</v>
      </c>
      <c r="R287" s="55">
        <v>54.381</v>
      </c>
      <c r="S287" s="55">
        <v>19.839099999999998</v>
      </c>
      <c r="T287" s="55">
        <v>54.388599999999997</v>
      </c>
      <c r="U287" s="55">
        <v>19.817599999999999</v>
      </c>
      <c r="V287" s="53" t="s">
        <v>88</v>
      </c>
      <c r="W287" s="85">
        <v>0</v>
      </c>
      <c r="X287" s="87">
        <v>0</v>
      </c>
      <c r="Y287" s="1" t="s">
        <v>7166</v>
      </c>
    </row>
    <row r="288" spans="1:25" ht="50.1" hidden="1" customHeight="1" x14ac:dyDescent="0.25">
      <c r="A288" s="53" t="s">
        <v>88</v>
      </c>
      <c r="B288" s="53" t="str">
        <f>IF(COUNTIF('Aglomeracje 2022 r.'!$C$13:$C$207,' Dane pomocnicze (ze spr. 21)'!C288)=1,"TAK",IF(COUNTIF('Aglomeracje 2022 r.'!$C$13:$C$207,' Dane pomocnicze (ze spr. 21)'!C288)&gt;1,"TAK, UWAGA, wystepuje w sprawozdaniu więcej niż jeden raz!!!","BRAK"))</f>
        <v>BRAK</v>
      </c>
      <c r="C288" s="53" t="s">
        <v>380</v>
      </c>
      <c r="D288" s="53" t="s">
        <v>3438</v>
      </c>
      <c r="E288" s="53" t="s">
        <v>1639</v>
      </c>
      <c r="F288" s="53" t="s">
        <v>3400</v>
      </c>
      <c r="G288" s="53" t="s">
        <v>3415</v>
      </c>
      <c r="H288" s="53" t="s">
        <v>1805</v>
      </c>
      <c r="I288" s="53" t="s">
        <v>1808</v>
      </c>
      <c r="J288" s="53" t="s">
        <v>1809</v>
      </c>
      <c r="K288" s="53" t="s">
        <v>3438</v>
      </c>
      <c r="L288" s="53" t="s">
        <v>3617</v>
      </c>
      <c r="M288" s="53" t="s">
        <v>3438</v>
      </c>
      <c r="N288" s="53" t="s">
        <v>6836</v>
      </c>
      <c r="O288" s="54">
        <v>30442</v>
      </c>
      <c r="P288" s="53" t="s">
        <v>6837</v>
      </c>
      <c r="Q288" s="53">
        <v>1</v>
      </c>
      <c r="R288" s="55">
        <v>53.500799999999998</v>
      </c>
      <c r="S288" s="55">
        <v>19.748999999999999</v>
      </c>
      <c r="T288" s="55">
        <v>53.507100000000001</v>
      </c>
      <c r="U288" s="55">
        <v>19.733699999999999</v>
      </c>
      <c r="V288" s="53" t="s">
        <v>88</v>
      </c>
      <c r="W288" s="85">
        <v>0</v>
      </c>
      <c r="X288" s="87">
        <v>0</v>
      </c>
      <c r="Y288" s="1" t="s">
        <v>7166</v>
      </c>
    </row>
    <row r="289" spans="1:25" ht="50.1" hidden="1" customHeight="1" x14ac:dyDescent="0.25">
      <c r="A289" s="53" t="s">
        <v>88</v>
      </c>
      <c r="B289" s="53" t="str">
        <f>IF(COUNTIF('Aglomeracje 2022 r.'!$C$13:$C$207,' Dane pomocnicze (ze spr. 21)'!C289)=1,"TAK",IF(COUNTIF('Aglomeracje 2022 r.'!$C$13:$C$207,' Dane pomocnicze (ze spr. 21)'!C289)&gt;1,"TAK, UWAGA, wystepuje w sprawozdaniu więcej niż jeden raz!!!","BRAK"))</f>
        <v>BRAK</v>
      </c>
      <c r="C289" s="53" t="s">
        <v>381</v>
      </c>
      <c r="D289" s="53" t="s">
        <v>3444</v>
      </c>
      <c r="E289" s="53" t="s">
        <v>1639</v>
      </c>
      <c r="F289" s="53" t="s">
        <v>3400</v>
      </c>
      <c r="G289" s="53" t="s">
        <v>3415</v>
      </c>
      <c r="H289" s="53" t="s">
        <v>1805</v>
      </c>
      <c r="I289" s="53" t="s">
        <v>1808</v>
      </c>
      <c r="J289" s="53" t="s">
        <v>1809</v>
      </c>
      <c r="K289" s="53" t="s">
        <v>3444</v>
      </c>
      <c r="L289" s="53" t="s">
        <v>3669</v>
      </c>
      <c r="M289" s="53" t="s">
        <v>3444</v>
      </c>
      <c r="N289" s="53" t="s">
        <v>6845</v>
      </c>
      <c r="O289" s="54">
        <v>7534</v>
      </c>
      <c r="P289" s="53" t="s">
        <v>4059</v>
      </c>
      <c r="Q289" s="53">
        <v>1</v>
      </c>
      <c r="R289" s="55">
        <v>53.845799999999997</v>
      </c>
      <c r="S289" s="55">
        <v>19.607500000000002</v>
      </c>
      <c r="T289" s="55">
        <v>53.860900000000001</v>
      </c>
      <c r="U289" s="55">
        <v>19.548400000000001</v>
      </c>
      <c r="V289" s="53" t="s">
        <v>88</v>
      </c>
      <c r="W289" s="85">
        <v>0</v>
      </c>
      <c r="X289" s="87">
        <v>0</v>
      </c>
      <c r="Y289" s="1" t="s">
        <v>7166</v>
      </c>
    </row>
    <row r="290" spans="1:25" ht="50.1" hidden="1" customHeight="1" x14ac:dyDescent="0.25">
      <c r="A290" s="53" t="s">
        <v>88</v>
      </c>
      <c r="B290" s="53" t="str">
        <f>IF(COUNTIF('Aglomeracje 2022 r.'!$C$13:$C$207,' Dane pomocnicze (ze spr. 21)'!C290)=1,"TAK",IF(COUNTIF('Aglomeracje 2022 r.'!$C$13:$C$207,' Dane pomocnicze (ze spr. 21)'!C290)&gt;1,"TAK, UWAGA, wystepuje w sprawozdaniu więcej niż jeden raz!!!","BRAK"))</f>
        <v>BRAK</v>
      </c>
      <c r="C290" s="53" t="s">
        <v>382</v>
      </c>
      <c r="D290" s="53" t="s">
        <v>3445</v>
      </c>
      <c r="E290" s="53" t="s">
        <v>1639</v>
      </c>
      <c r="F290" s="53" t="s">
        <v>3400</v>
      </c>
      <c r="G290" s="53" t="s">
        <v>3401</v>
      </c>
      <c r="H290" s="53" t="s">
        <v>2846</v>
      </c>
      <c r="I290" s="53" t="s">
        <v>1808</v>
      </c>
      <c r="J290" s="53" t="s">
        <v>1809</v>
      </c>
      <c r="K290" s="53" t="s">
        <v>3445</v>
      </c>
      <c r="L290" s="53" t="s">
        <v>3669</v>
      </c>
      <c r="M290" s="53" t="s">
        <v>3445</v>
      </c>
      <c r="N290" s="53" t="s">
        <v>6846</v>
      </c>
      <c r="O290" s="54">
        <v>15048</v>
      </c>
      <c r="P290" s="53" t="s">
        <v>6847</v>
      </c>
      <c r="Q290" s="53">
        <v>1</v>
      </c>
      <c r="R290" s="55">
        <v>53.345599999999997</v>
      </c>
      <c r="S290" s="55">
        <v>20.165400000000002</v>
      </c>
      <c r="T290" s="55">
        <v>53.36</v>
      </c>
      <c r="U290" s="55">
        <v>20.170000000000002</v>
      </c>
      <c r="V290" s="53" t="s">
        <v>88</v>
      </c>
      <c r="W290" s="85">
        <v>0</v>
      </c>
      <c r="X290" s="87">
        <v>0</v>
      </c>
      <c r="Y290" s="1" t="s">
        <v>7166</v>
      </c>
    </row>
    <row r="291" spans="1:25" ht="50.1" hidden="1" customHeight="1" x14ac:dyDescent="0.25">
      <c r="A291" s="53" t="s">
        <v>88</v>
      </c>
      <c r="B291" s="53" t="str">
        <f>IF(COUNTIF('Aglomeracje 2022 r.'!$C$13:$C$207,' Dane pomocnicze (ze spr. 21)'!C291)=1,"TAK",IF(COUNTIF('Aglomeracje 2022 r.'!$C$13:$C$207,' Dane pomocnicze (ze spr. 21)'!C291)&gt;1,"TAK, UWAGA, wystepuje w sprawozdaniu więcej niż jeden raz!!!","BRAK"))</f>
        <v>BRAK</v>
      </c>
      <c r="C291" s="53" t="s">
        <v>383</v>
      </c>
      <c r="D291" s="53" t="s">
        <v>3446</v>
      </c>
      <c r="E291" s="53" t="s">
        <v>1639</v>
      </c>
      <c r="F291" s="53" t="s">
        <v>3400</v>
      </c>
      <c r="G291" s="53" t="s">
        <v>3415</v>
      </c>
      <c r="H291" s="53" t="s">
        <v>1815</v>
      </c>
      <c r="I291" s="53" t="s">
        <v>1808</v>
      </c>
      <c r="J291" s="53" t="s">
        <v>1809</v>
      </c>
      <c r="K291" s="53" t="s">
        <v>3446</v>
      </c>
      <c r="L291" s="53" t="s">
        <v>3669</v>
      </c>
      <c r="M291" s="53" t="s">
        <v>6848</v>
      </c>
      <c r="N291" s="53" t="s">
        <v>6849</v>
      </c>
      <c r="O291" s="54">
        <v>13010</v>
      </c>
      <c r="P291" s="53" t="s">
        <v>6850</v>
      </c>
      <c r="Q291" s="53">
        <v>1</v>
      </c>
      <c r="R291" s="55">
        <v>53.7121</v>
      </c>
      <c r="S291" s="55">
        <v>19.3263</v>
      </c>
      <c r="T291" s="55">
        <v>53.715499999999999</v>
      </c>
      <c r="U291" s="55">
        <v>19.361899999999999</v>
      </c>
      <c r="V291" s="53" t="s">
        <v>88</v>
      </c>
      <c r="W291" s="85">
        <v>1.2</v>
      </c>
      <c r="X291" s="87">
        <v>0</v>
      </c>
      <c r="Y291" s="1" t="s">
        <v>7231</v>
      </c>
    </row>
    <row r="292" spans="1:25" ht="50.1" hidden="1" customHeight="1" x14ac:dyDescent="0.25">
      <c r="A292" s="53" t="s">
        <v>88</v>
      </c>
      <c r="B292" s="53" t="str">
        <f>IF(COUNTIF('Aglomeracje 2022 r.'!$C$13:$C$207,' Dane pomocnicze (ze spr. 21)'!C292)=1,"TAK",IF(COUNTIF('Aglomeracje 2022 r.'!$C$13:$C$207,' Dane pomocnicze (ze spr. 21)'!C292)&gt;1,"TAK, UWAGA, wystepuje w sprawozdaniu więcej niż jeden raz!!!","BRAK"))</f>
        <v>BRAK</v>
      </c>
      <c r="C292" s="53" t="s">
        <v>384</v>
      </c>
      <c r="D292" s="53" t="s">
        <v>3447</v>
      </c>
      <c r="E292" s="53" t="s">
        <v>1639</v>
      </c>
      <c r="F292" s="53" t="s">
        <v>3400</v>
      </c>
      <c r="G292" s="53" t="s">
        <v>3405</v>
      </c>
      <c r="H292" s="53" t="s">
        <v>2846</v>
      </c>
      <c r="I292" s="53" t="s">
        <v>1808</v>
      </c>
      <c r="J292" s="53" t="s">
        <v>1809</v>
      </c>
      <c r="K292" s="53" t="s">
        <v>3447</v>
      </c>
      <c r="L292" s="53" t="s">
        <v>3669</v>
      </c>
      <c r="M292" s="53" t="s">
        <v>3447</v>
      </c>
      <c r="N292" s="53" t="s">
        <v>6851</v>
      </c>
      <c r="O292" s="54">
        <v>12869</v>
      </c>
      <c r="P292" s="53" t="s">
        <v>6852</v>
      </c>
      <c r="Q292" s="53">
        <v>1</v>
      </c>
      <c r="R292" s="55">
        <v>54.066499999999998</v>
      </c>
      <c r="S292" s="55">
        <v>19.658899999999999</v>
      </c>
      <c r="T292" s="55">
        <v>54.0411</v>
      </c>
      <c r="U292" s="55">
        <v>19.382300000000001</v>
      </c>
      <c r="V292" s="53" t="s">
        <v>88</v>
      </c>
      <c r="W292" s="85">
        <v>0</v>
      </c>
      <c r="X292" s="87">
        <v>0</v>
      </c>
      <c r="Y292" s="1" t="s">
        <v>7166</v>
      </c>
    </row>
    <row r="293" spans="1:25" ht="50.1" hidden="1" customHeight="1" x14ac:dyDescent="0.25">
      <c r="A293" s="53" t="s">
        <v>88</v>
      </c>
      <c r="B293" s="53" t="str">
        <f>IF(COUNTIF('Aglomeracje 2022 r.'!$C$13:$C$207,' Dane pomocnicze (ze spr. 21)'!C293)=1,"TAK",IF(COUNTIF('Aglomeracje 2022 r.'!$C$13:$C$207,' Dane pomocnicze (ze spr. 21)'!C293)&gt;1,"TAK, UWAGA, wystepuje w sprawozdaniu więcej niż jeden raz!!!","BRAK"))</f>
        <v>BRAK</v>
      </c>
      <c r="C293" s="53" t="s">
        <v>385</v>
      </c>
      <c r="D293" s="53" t="s">
        <v>3449</v>
      </c>
      <c r="E293" s="53" t="s">
        <v>1639</v>
      </c>
      <c r="F293" s="53" t="s">
        <v>3400</v>
      </c>
      <c r="G293" s="53" t="s">
        <v>3450</v>
      </c>
      <c r="H293" s="53" t="s">
        <v>1805</v>
      </c>
      <c r="I293" s="53" t="s">
        <v>1808</v>
      </c>
      <c r="J293" s="53" t="s">
        <v>1809</v>
      </c>
      <c r="K293" s="53" t="s">
        <v>3449</v>
      </c>
      <c r="L293" s="53" t="s">
        <v>3617</v>
      </c>
      <c r="M293" s="53" t="s">
        <v>6855</v>
      </c>
      <c r="N293" s="53" t="s">
        <v>6856</v>
      </c>
      <c r="O293" s="54">
        <v>13216</v>
      </c>
      <c r="P293" s="53" t="s">
        <v>6857</v>
      </c>
      <c r="Q293" s="53">
        <v>1</v>
      </c>
      <c r="R293" s="55">
        <v>53.4208</v>
      </c>
      <c r="S293" s="55">
        <v>19.595199999999998</v>
      </c>
      <c r="T293" s="55">
        <v>53.4208</v>
      </c>
      <c r="U293" s="55">
        <v>19.595199999999998</v>
      </c>
      <c r="V293" s="53" t="s">
        <v>88</v>
      </c>
      <c r="W293" s="85">
        <v>0</v>
      </c>
      <c r="X293" s="87">
        <v>0</v>
      </c>
      <c r="Y293" s="1" t="s">
        <v>7166</v>
      </c>
    </row>
    <row r="294" spans="1:25" ht="50.1" hidden="1" customHeight="1" x14ac:dyDescent="0.25">
      <c r="A294" s="53" t="s">
        <v>88</v>
      </c>
      <c r="B294" s="53" t="str">
        <f>IF(COUNTIF('Aglomeracje 2022 r.'!$C$13:$C$207,' Dane pomocnicze (ze spr. 21)'!C294)=1,"TAK",IF(COUNTIF('Aglomeracje 2022 r.'!$C$13:$C$207,' Dane pomocnicze (ze spr. 21)'!C294)&gt;1,"TAK, UWAGA, wystepuje w sprawozdaniu więcej niż jeden raz!!!","BRAK"))</f>
        <v>BRAK</v>
      </c>
      <c r="C294" s="53" t="s">
        <v>386</v>
      </c>
      <c r="D294" s="53" t="s">
        <v>3452</v>
      </c>
      <c r="E294" s="53" t="s">
        <v>1639</v>
      </c>
      <c r="F294" s="53" t="s">
        <v>3400</v>
      </c>
      <c r="G294" s="53" t="s">
        <v>3428</v>
      </c>
      <c r="H294" s="53" t="s">
        <v>2846</v>
      </c>
      <c r="I294" s="53" t="s">
        <v>1808</v>
      </c>
      <c r="J294" s="53" t="s">
        <v>1809</v>
      </c>
      <c r="K294" s="53" t="s">
        <v>3452</v>
      </c>
      <c r="L294" s="53" t="s">
        <v>3669</v>
      </c>
      <c r="M294" s="53" t="s">
        <v>3452</v>
      </c>
      <c r="N294" s="53" t="s">
        <v>6860</v>
      </c>
      <c r="O294" s="54">
        <v>9410</v>
      </c>
      <c r="P294" s="53" t="s">
        <v>6861</v>
      </c>
      <c r="Q294" s="53">
        <v>1</v>
      </c>
      <c r="R294" s="55">
        <v>54.115699999999997</v>
      </c>
      <c r="S294" s="55">
        <v>20.130700000000001</v>
      </c>
      <c r="T294" s="55">
        <v>54.111699999999999</v>
      </c>
      <c r="U294" s="55">
        <v>20.122599999999998</v>
      </c>
      <c r="V294" s="53" t="s">
        <v>88</v>
      </c>
      <c r="W294" s="85">
        <v>0</v>
      </c>
      <c r="X294" s="87">
        <v>0</v>
      </c>
      <c r="Y294" s="1" t="s">
        <v>7166</v>
      </c>
    </row>
    <row r="295" spans="1:25" ht="50.1" hidden="1" customHeight="1" x14ac:dyDescent="0.25">
      <c r="A295" s="53" t="s">
        <v>88</v>
      </c>
      <c r="B295" s="53" t="str">
        <f>IF(COUNTIF('Aglomeracje 2022 r.'!$C$13:$C$207,' Dane pomocnicze (ze spr. 21)'!C295)=1,"TAK",IF(COUNTIF('Aglomeracje 2022 r.'!$C$13:$C$207,' Dane pomocnicze (ze spr. 21)'!C295)&gt;1,"TAK, UWAGA, wystepuje w sprawozdaniu więcej niż jeden raz!!!","BRAK"))</f>
        <v>BRAK</v>
      </c>
      <c r="C295" s="53" t="s">
        <v>387</v>
      </c>
      <c r="D295" s="53" t="s">
        <v>3453</v>
      </c>
      <c r="E295" s="53" t="s">
        <v>1639</v>
      </c>
      <c r="F295" s="53" t="s">
        <v>3400</v>
      </c>
      <c r="G295" s="53" t="s">
        <v>3420</v>
      </c>
      <c r="H295" s="53" t="s">
        <v>1805</v>
      </c>
      <c r="I295" s="53" t="s">
        <v>1945</v>
      </c>
      <c r="J295" s="53" t="s">
        <v>1809</v>
      </c>
      <c r="K295" s="53" t="s">
        <v>3453</v>
      </c>
      <c r="L295" s="53" t="s">
        <v>3669</v>
      </c>
      <c r="M295" s="53" t="s">
        <v>3453</v>
      </c>
      <c r="N295" s="53" t="s">
        <v>6862</v>
      </c>
      <c r="O295" s="54">
        <v>10305</v>
      </c>
      <c r="P295" s="53" t="s">
        <v>6863</v>
      </c>
      <c r="Q295" s="53">
        <v>1</v>
      </c>
      <c r="R295" s="55">
        <v>53</v>
      </c>
      <c r="S295" s="55">
        <v>19.818300000000001</v>
      </c>
      <c r="T295" s="55">
        <v>53.262500000000003</v>
      </c>
      <c r="U295" s="55">
        <v>19.8187</v>
      </c>
      <c r="V295" s="53" t="s">
        <v>88</v>
      </c>
      <c r="W295" s="85">
        <v>0</v>
      </c>
      <c r="X295" s="87">
        <v>0</v>
      </c>
      <c r="Y295" s="1" t="s">
        <v>7166</v>
      </c>
    </row>
    <row r="296" spans="1:25" ht="50.1" hidden="1" customHeight="1" x14ac:dyDescent="0.25">
      <c r="A296" s="53" t="s">
        <v>88</v>
      </c>
      <c r="B296" s="53" t="str">
        <f>IF(COUNTIF('Aglomeracje 2022 r.'!$C$13:$C$207,' Dane pomocnicze (ze spr. 21)'!C296)=1,"TAK",IF(COUNTIF('Aglomeracje 2022 r.'!$C$13:$C$207,' Dane pomocnicze (ze spr. 21)'!C296)&gt;1,"TAK, UWAGA, wystepuje w sprawozdaniu więcej niż jeden raz!!!","BRAK"))</f>
        <v>BRAK</v>
      </c>
      <c r="C296" s="53" t="s">
        <v>388</v>
      </c>
      <c r="D296" s="53" t="s">
        <v>3454</v>
      </c>
      <c r="E296" s="53" t="s">
        <v>1639</v>
      </c>
      <c r="F296" s="53" t="s">
        <v>3400</v>
      </c>
      <c r="G296" s="53" t="s">
        <v>3409</v>
      </c>
      <c r="H296" s="53" t="s">
        <v>3404</v>
      </c>
      <c r="I296" s="53" t="s">
        <v>1808</v>
      </c>
      <c r="J296" s="53" t="s">
        <v>1809</v>
      </c>
      <c r="K296" s="53" t="s">
        <v>3454</v>
      </c>
      <c r="L296" s="53" t="s">
        <v>3715</v>
      </c>
      <c r="M296" s="53" t="s">
        <v>3454</v>
      </c>
      <c r="N296" s="53" t="s">
        <v>6864</v>
      </c>
      <c r="O296" s="54">
        <v>6565</v>
      </c>
      <c r="P296" s="53" t="s">
        <v>6865</v>
      </c>
      <c r="Q296" s="53">
        <v>1</v>
      </c>
      <c r="R296" s="55">
        <v>53.805399999999999</v>
      </c>
      <c r="S296" s="55">
        <v>20.084900000000001</v>
      </c>
      <c r="T296" s="55">
        <v>53.485799999999998</v>
      </c>
      <c r="U296" s="55">
        <v>20.050599999999999</v>
      </c>
      <c r="V296" s="53" t="s">
        <v>88</v>
      </c>
      <c r="W296" s="85">
        <v>0</v>
      </c>
      <c r="X296" s="87">
        <v>0</v>
      </c>
      <c r="Y296" s="1" t="s">
        <v>7166</v>
      </c>
    </row>
    <row r="297" spans="1:25" ht="50.1" hidden="1" customHeight="1" x14ac:dyDescent="0.25">
      <c r="A297" s="53" t="s">
        <v>88</v>
      </c>
      <c r="B297" s="53" t="str">
        <f>IF(COUNTIF('Aglomeracje 2022 r.'!$C$13:$C$207,' Dane pomocnicze (ze spr. 21)'!C297)=1,"TAK",IF(COUNTIF('Aglomeracje 2022 r.'!$C$13:$C$207,' Dane pomocnicze (ze spr. 21)'!C297)&gt;1,"TAK, UWAGA, wystepuje w sprawozdaniu więcej niż jeden raz!!!","BRAK"))</f>
        <v>BRAK</v>
      </c>
      <c r="C297" s="53" t="s">
        <v>389</v>
      </c>
      <c r="D297" s="53" t="s">
        <v>3455</v>
      </c>
      <c r="E297" s="53" t="s">
        <v>1639</v>
      </c>
      <c r="F297" s="53" t="s">
        <v>3400</v>
      </c>
      <c r="G297" s="53" t="s">
        <v>3450</v>
      </c>
      <c r="H297" s="53" t="s">
        <v>1805</v>
      </c>
      <c r="I297" s="53" t="s">
        <v>1808</v>
      </c>
      <c r="J297" s="53" t="s">
        <v>1809</v>
      </c>
      <c r="K297" s="53" t="s">
        <v>3455</v>
      </c>
      <c r="L297" s="53" t="s">
        <v>3715</v>
      </c>
      <c r="M297" s="53" t="s">
        <v>3455</v>
      </c>
      <c r="N297" s="53" t="s">
        <v>6866</v>
      </c>
      <c r="O297" s="54">
        <v>3786</v>
      </c>
      <c r="P297" s="53" t="s">
        <v>6867</v>
      </c>
      <c r="Q297" s="53">
        <v>1</v>
      </c>
      <c r="R297" s="55">
        <v>53.401000000000003</v>
      </c>
      <c r="S297" s="55">
        <v>19.599699999999999</v>
      </c>
      <c r="T297" s="55">
        <v>53.398200000000003</v>
      </c>
      <c r="U297" s="55">
        <v>19.555199999999999</v>
      </c>
      <c r="V297" s="53" t="s">
        <v>88</v>
      </c>
      <c r="W297" s="85">
        <v>0.22</v>
      </c>
      <c r="X297" s="87">
        <v>0</v>
      </c>
      <c r="Y297" s="1" t="s">
        <v>7330</v>
      </c>
    </row>
    <row r="298" spans="1:25" ht="50.1" hidden="1" customHeight="1" x14ac:dyDescent="0.25">
      <c r="A298" s="53" t="s">
        <v>88</v>
      </c>
      <c r="B298" s="53" t="str">
        <f>IF(COUNTIF('Aglomeracje 2022 r.'!$C$13:$C$207,' Dane pomocnicze (ze spr. 21)'!C298)=1,"TAK",IF(COUNTIF('Aglomeracje 2022 r.'!$C$13:$C$207,' Dane pomocnicze (ze spr. 21)'!C298)&gt;1,"TAK, UWAGA, wystepuje w sprawozdaniu więcej niż jeden raz!!!","BRAK"))</f>
        <v>BRAK</v>
      </c>
      <c r="C298" s="53" t="s">
        <v>390</v>
      </c>
      <c r="D298" s="53" t="s">
        <v>3460</v>
      </c>
      <c r="E298" s="53" t="s">
        <v>1639</v>
      </c>
      <c r="F298" s="53" t="s">
        <v>3400</v>
      </c>
      <c r="G298" s="53" t="s">
        <v>3415</v>
      </c>
      <c r="H298" s="53" t="s">
        <v>1901</v>
      </c>
      <c r="I298" s="53" t="s">
        <v>1808</v>
      </c>
      <c r="J298" s="53" t="s">
        <v>1809</v>
      </c>
      <c r="K298" s="53" t="s">
        <v>3460</v>
      </c>
      <c r="L298" s="53" t="s">
        <v>3669</v>
      </c>
      <c r="M298" s="53" t="s">
        <v>3460</v>
      </c>
      <c r="N298" s="53" t="s">
        <v>6875</v>
      </c>
      <c r="O298" s="54">
        <v>3695</v>
      </c>
      <c r="P298" s="53" t="s">
        <v>1637</v>
      </c>
      <c r="Q298" s="53">
        <v>1</v>
      </c>
      <c r="R298" s="55">
        <v>53.363199999999999</v>
      </c>
      <c r="S298" s="55">
        <v>19.153199999999998</v>
      </c>
      <c r="T298" s="55">
        <v>53.600299999999997</v>
      </c>
      <c r="U298" s="55">
        <v>19.263300000000001</v>
      </c>
      <c r="V298" s="53" t="s">
        <v>88</v>
      </c>
      <c r="W298" s="85">
        <v>0</v>
      </c>
      <c r="X298" s="87">
        <v>0</v>
      </c>
      <c r="Y298" s="1" t="s">
        <v>7166</v>
      </c>
    </row>
    <row r="299" spans="1:25" ht="50.1" hidden="1" customHeight="1" x14ac:dyDescent="0.25">
      <c r="A299" s="53" t="s">
        <v>88</v>
      </c>
      <c r="B299" s="53" t="str">
        <f>IF(COUNTIF('Aglomeracje 2022 r.'!$C$13:$C$207,' Dane pomocnicze (ze spr. 21)'!C299)=1,"TAK",IF(COUNTIF('Aglomeracje 2022 r.'!$C$13:$C$207,' Dane pomocnicze (ze spr. 21)'!C299)&gt;1,"TAK, UWAGA, wystepuje w sprawozdaniu więcej niż jeden raz!!!","BRAK"))</f>
        <v>BRAK</v>
      </c>
      <c r="C299" s="53" t="s">
        <v>391</v>
      </c>
      <c r="D299" s="53" t="s">
        <v>3463</v>
      </c>
      <c r="E299" s="53" t="s">
        <v>1639</v>
      </c>
      <c r="F299" s="53" t="s">
        <v>3400</v>
      </c>
      <c r="G299" s="53" t="s">
        <v>3405</v>
      </c>
      <c r="H299" s="53" t="s">
        <v>2846</v>
      </c>
      <c r="I299" s="53" t="s">
        <v>1808</v>
      </c>
      <c r="J299" s="53" t="s">
        <v>1809</v>
      </c>
      <c r="K299" s="53" t="s">
        <v>3463</v>
      </c>
      <c r="L299" s="53" t="s">
        <v>3669</v>
      </c>
      <c r="M299" s="53" t="s">
        <v>3463</v>
      </c>
      <c r="N299" s="53" t="s">
        <v>6880</v>
      </c>
      <c r="O299" s="54">
        <v>6988</v>
      </c>
      <c r="P299" s="53" t="s">
        <v>6881</v>
      </c>
      <c r="Q299" s="53">
        <v>1</v>
      </c>
      <c r="R299" s="55">
        <v>54.319899999999997</v>
      </c>
      <c r="S299" s="55">
        <v>19.5273</v>
      </c>
      <c r="T299" s="55">
        <v>54.317599999999999</v>
      </c>
      <c r="U299" s="55">
        <v>19.497399999999999</v>
      </c>
      <c r="V299" s="53" t="s">
        <v>88</v>
      </c>
      <c r="W299" s="85">
        <v>0</v>
      </c>
      <c r="X299" s="87">
        <v>0</v>
      </c>
      <c r="Y299" s="1" t="s">
        <v>7166</v>
      </c>
    </row>
    <row r="300" spans="1:25" ht="50.1" hidden="1" customHeight="1" x14ac:dyDescent="0.25">
      <c r="A300" s="53" t="s">
        <v>88</v>
      </c>
      <c r="B300" s="53" t="str">
        <f>IF(COUNTIF('Aglomeracje 2022 r.'!$C$13:$C$207,' Dane pomocnicze (ze spr. 21)'!C300)=1,"TAK",IF(COUNTIF('Aglomeracje 2022 r.'!$C$13:$C$207,' Dane pomocnicze (ze spr. 21)'!C300)&gt;1,"TAK, UWAGA, wystepuje w sprawozdaniu więcej niż jeden raz!!!","BRAK"))</f>
        <v>BRAK</v>
      </c>
      <c r="C300" s="53" t="s">
        <v>392</v>
      </c>
      <c r="D300" s="53" t="s">
        <v>3464</v>
      </c>
      <c r="E300" s="53" t="s">
        <v>1639</v>
      </c>
      <c r="F300" s="53" t="s">
        <v>3400</v>
      </c>
      <c r="G300" s="53" t="s">
        <v>3423</v>
      </c>
      <c r="H300" s="53" t="s">
        <v>2846</v>
      </c>
      <c r="I300" s="53" t="s">
        <v>1808</v>
      </c>
      <c r="J300" s="53" t="s">
        <v>1809</v>
      </c>
      <c r="K300" s="53" t="s">
        <v>3464</v>
      </c>
      <c r="L300" s="53" t="s">
        <v>3669</v>
      </c>
      <c r="M300" s="53" t="s">
        <v>3464</v>
      </c>
      <c r="N300" s="53" t="s">
        <v>6882</v>
      </c>
      <c r="O300" s="54">
        <v>3269</v>
      </c>
      <c r="P300" s="53" t="s">
        <v>6883</v>
      </c>
      <c r="Q300" s="53">
        <v>1</v>
      </c>
      <c r="R300" s="55">
        <v>54.354500000000002</v>
      </c>
      <c r="S300" s="55">
        <v>19.685700000000001</v>
      </c>
      <c r="T300" s="55">
        <v>54.364899999999999</v>
      </c>
      <c r="U300" s="55">
        <v>19.6859</v>
      </c>
      <c r="V300" s="53" t="s">
        <v>88</v>
      </c>
      <c r="W300" s="85">
        <v>0.6</v>
      </c>
      <c r="X300" s="87">
        <v>7.6</v>
      </c>
      <c r="Y300" s="1" t="s">
        <v>7331</v>
      </c>
    </row>
    <row r="301" spans="1:25" ht="50.1" hidden="1" customHeight="1" x14ac:dyDescent="0.25">
      <c r="A301" s="53" t="s">
        <v>88</v>
      </c>
      <c r="B301" s="53" t="str">
        <f>IF(COUNTIF('Aglomeracje 2022 r.'!$C$13:$C$207,' Dane pomocnicze (ze spr. 21)'!C301)=1,"TAK",IF(COUNTIF('Aglomeracje 2022 r.'!$C$13:$C$207,' Dane pomocnicze (ze spr. 21)'!C301)&gt;1,"TAK, UWAGA, wystepuje w sprawozdaniu więcej niż jeden raz!!!","BRAK"))</f>
        <v>BRAK</v>
      </c>
      <c r="C301" s="53" t="s">
        <v>393</v>
      </c>
      <c r="D301" s="53" t="s">
        <v>3466</v>
      </c>
      <c r="E301" s="53" t="s">
        <v>1639</v>
      </c>
      <c r="F301" s="53" t="s">
        <v>3400</v>
      </c>
      <c r="G301" s="53" t="s">
        <v>3409</v>
      </c>
      <c r="H301" s="53" t="s">
        <v>1805</v>
      </c>
      <c r="I301" s="53" t="s">
        <v>1808</v>
      </c>
      <c r="J301" s="53" t="s">
        <v>1809</v>
      </c>
      <c r="K301" s="53" t="s">
        <v>6886</v>
      </c>
      <c r="L301" s="53" t="s">
        <v>3715</v>
      </c>
      <c r="M301" s="53" t="s">
        <v>6887</v>
      </c>
      <c r="N301" s="53" t="s">
        <v>6888</v>
      </c>
      <c r="O301" s="54">
        <v>5250</v>
      </c>
      <c r="P301" s="53" t="s">
        <v>6889</v>
      </c>
      <c r="Q301" s="53">
        <v>1</v>
      </c>
      <c r="R301" s="55">
        <v>53.695099999999996</v>
      </c>
      <c r="S301" s="55">
        <v>19.9648</v>
      </c>
      <c r="T301" s="55">
        <v>53.663499999999999</v>
      </c>
      <c r="U301" s="55">
        <v>19.8108</v>
      </c>
      <c r="V301" s="53" t="s">
        <v>88</v>
      </c>
      <c r="W301" s="85">
        <v>0</v>
      </c>
      <c r="X301" s="87">
        <v>0</v>
      </c>
      <c r="Y301" s="1" t="s">
        <v>7166</v>
      </c>
    </row>
    <row r="302" spans="1:25" ht="50.1" hidden="1" customHeight="1" x14ac:dyDescent="0.25">
      <c r="A302" s="53" t="s">
        <v>88</v>
      </c>
      <c r="B302" s="53" t="str">
        <f>IF(COUNTIF('Aglomeracje 2022 r.'!$C$13:$C$207,' Dane pomocnicze (ze spr. 21)'!C302)=1,"TAK",IF(COUNTIF('Aglomeracje 2022 r.'!$C$13:$C$207,' Dane pomocnicze (ze spr. 21)'!C302)&gt;1,"TAK, UWAGA, wystepuje w sprawozdaniu więcej niż jeden raz!!!","BRAK"))</f>
        <v>BRAK</v>
      </c>
      <c r="C302" s="53" t="s">
        <v>394</v>
      </c>
      <c r="D302" s="53" t="s">
        <v>3468</v>
      </c>
      <c r="E302" s="53" t="s">
        <v>1639</v>
      </c>
      <c r="F302" s="53" t="s">
        <v>3400</v>
      </c>
      <c r="G302" s="53" t="s">
        <v>3469</v>
      </c>
      <c r="H302" s="53" t="s">
        <v>1805</v>
      </c>
      <c r="I302" s="53" t="s">
        <v>1808</v>
      </c>
      <c r="J302" s="53" t="s">
        <v>1809</v>
      </c>
      <c r="K302" s="53" t="s">
        <v>3468</v>
      </c>
      <c r="L302" s="53" t="s">
        <v>3715</v>
      </c>
      <c r="M302" s="53" t="s">
        <v>3468</v>
      </c>
      <c r="N302" s="53" t="s">
        <v>6892</v>
      </c>
      <c r="O302" s="54">
        <v>2201</v>
      </c>
      <c r="P302" s="53" t="s">
        <v>6893</v>
      </c>
      <c r="Q302" s="53">
        <v>1</v>
      </c>
      <c r="R302" s="55">
        <v>53.255600000000001</v>
      </c>
      <c r="S302" s="55">
        <v>20.21</v>
      </c>
      <c r="T302" s="55">
        <v>53.253999999999998</v>
      </c>
      <c r="U302" s="55">
        <v>20.216819999999998</v>
      </c>
      <c r="V302" s="53" t="s">
        <v>88</v>
      </c>
      <c r="W302" s="85">
        <v>13.2</v>
      </c>
      <c r="X302" s="87">
        <v>0</v>
      </c>
      <c r="Y302" s="1" t="s">
        <v>7332</v>
      </c>
    </row>
    <row r="303" spans="1:25" ht="50.1" hidden="1" customHeight="1" x14ac:dyDescent="0.25">
      <c r="A303" s="53" t="s">
        <v>88</v>
      </c>
      <c r="B303" s="53" t="str">
        <f>IF(COUNTIF('Aglomeracje 2022 r.'!$C$13:$C$207,' Dane pomocnicze (ze spr. 21)'!C303)=1,"TAK",IF(COUNTIF('Aglomeracje 2022 r.'!$C$13:$C$207,' Dane pomocnicze (ze spr. 21)'!C303)&gt;1,"TAK, UWAGA, wystepuje w sprawozdaniu więcej niż jeden raz!!!","BRAK"))</f>
        <v>BRAK</v>
      </c>
      <c r="C303" s="53" t="s">
        <v>395</v>
      </c>
      <c r="D303" s="53" t="s">
        <v>3470</v>
      </c>
      <c r="E303" s="53" t="s">
        <v>1639</v>
      </c>
      <c r="F303" s="53" t="s">
        <v>3400</v>
      </c>
      <c r="G303" s="53" t="s">
        <v>3420</v>
      </c>
      <c r="H303" s="53" t="s">
        <v>1805</v>
      </c>
      <c r="I303" s="53" t="s">
        <v>1808</v>
      </c>
      <c r="J303" s="53" t="s">
        <v>1809</v>
      </c>
      <c r="K303" s="53" t="s">
        <v>3470</v>
      </c>
      <c r="L303" s="53" t="s">
        <v>3715</v>
      </c>
      <c r="M303" s="53" t="s">
        <v>3470</v>
      </c>
      <c r="N303" s="53" t="s">
        <v>6894</v>
      </c>
      <c r="O303" s="54">
        <v>4446</v>
      </c>
      <c r="P303" s="53" t="s">
        <v>6895</v>
      </c>
      <c r="Q303" s="53">
        <v>1</v>
      </c>
      <c r="R303" s="55">
        <v>53.386000000000003</v>
      </c>
      <c r="S303" s="55">
        <v>19.93</v>
      </c>
      <c r="T303" s="55">
        <v>53.371099999999998</v>
      </c>
      <c r="U303" s="55">
        <v>19.944700000000001</v>
      </c>
      <c r="V303" s="53" t="s">
        <v>88</v>
      </c>
      <c r="W303" s="85">
        <v>0</v>
      </c>
      <c r="X303" s="87">
        <v>0</v>
      </c>
      <c r="Y303" s="1" t="s">
        <v>7166</v>
      </c>
    </row>
    <row r="304" spans="1:25" ht="50.1" hidden="1" customHeight="1" x14ac:dyDescent="0.25">
      <c r="A304" s="53" t="s">
        <v>88</v>
      </c>
      <c r="B304" s="53" t="str">
        <f>IF(COUNTIF('Aglomeracje 2022 r.'!$C$13:$C$207,' Dane pomocnicze (ze spr. 21)'!C304)=1,"TAK",IF(COUNTIF('Aglomeracje 2022 r.'!$C$13:$C$207,' Dane pomocnicze (ze spr. 21)'!C304)&gt;1,"TAK, UWAGA, wystepuje w sprawozdaniu więcej niż jeden raz!!!","BRAK"))</f>
        <v>BRAK</v>
      </c>
      <c r="C304" s="53" t="s">
        <v>396</v>
      </c>
      <c r="D304" s="53" t="s">
        <v>3471</v>
      </c>
      <c r="E304" s="53" t="s">
        <v>1639</v>
      </c>
      <c r="F304" s="53" t="s">
        <v>3400</v>
      </c>
      <c r="G304" s="53" t="s">
        <v>3409</v>
      </c>
      <c r="H304" s="53" t="s">
        <v>2846</v>
      </c>
      <c r="I304" s="53" t="s">
        <v>1808</v>
      </c>
      <c r="J304" s="53" t="s">
        <v>1809</v>
      </c>
      <c r="K304" s="53" t="s">
        <v>3471</v>
      </c>
      <c r="L304" s="53" t="s">
        <v>3669</v>
      </c>
      <c r="M304" s="53" t="s">
        <v>3471</v>
      </c>
      <c r="N304" s="53" t="s">
        <v>6896</v>
      </c>
      <c r="O304" s="54">
        <v>3219</v>
      </c>
      <c r="P304" s="53" t="s">
        <v>6897</v>
      </c>
      <c r="Q304" s="53">
        <v>1</v>
      </c>
      <c r="R304" s="55">
        <v>51.0595</v>
      </c>
      <c r="S304" s="55">
        <v>20.074100000000001</v>
      </c>
      <c r="T304" s="55">
        <v>54.058900000000001</v>
      </c>
      <c r="U304" s="55">
        <v>20.4178</v>
      </c>
      <c r="V304" s="53" t="s">
        <v>88</v>
      </c>
      <c r="W304" s="85">
        <v>0</v>
      </c>
      <c r="X304" s="87">
        <v>0</v>
      </c>
      <c r="Y304" s="1" t="s">
        <v>7166</v>
      </c>
    </row>
    <row r="305" spans="1:25" ht="50.1" hidden="1" customHeight="1" x14ac:dyDescent="0.25">
      <c r="A305" s="53" t="s">
        <v>88</v>
      </c>
      <c r="B305" s="53" t="str">
        <f>IF(COUNTIF('Aglomeracje 2022 r.'!$C$13:$C$207,' Dane pomocnicze (ze spr. 21)'!C305)=1,"TAK",IF(COUNTIF('Aglomeracje 2022 r.'!$C$13:$C$207,' Dane pomocnicze (ze spr. 21)'!C305)&gt;1,"TAK, UWAGA, wystepuje w sprawozdaniu więcej niż jeden raz!!!","BRAK"))</f>
        <v>BRAK</v>
      </c>
      <c r="C305" s="53" t="s">
        <v>397</v>
      </c>
      <c r="D305" s="53" t="s">
        <v>3426</v>
      </c>
      <c r="E305" s="53" t="s">
        <v>1639</v>
      </c>
      <c r="F305" s="53" t="s">
        <v>3400</v>
      </c>
      <c r="G305" s="53" t="s">
        <v>3450</v>
      </c>
      <c r="H305" s="53" t="s">
        <v>1815</v>
      </c>
      <c r="I305" s="53" t="s">
        <v>1808</v>
      </c>
      <c r="J305" s="53" t="s">
        <v>1809</v>
      </c>
      <c r="K305" s="53" t="s">
        <v>6819</v>
      </c>
      <c r="L305" s="53" t="s">
        <v>3715</v>
      </c>
      <c r="M305" s="53">
        <v>0</v>
      </c>
      <c r="N305" s="53" t="s">
        <v>6898</v>
      </c>
      <c r="O305" s="54">
        <v>8056</v>
      </c>
      <c r="P305" s="53" t="s">
        <v>6899</v>
      </c>
      <c r="Q305" s="53">
        <v>1</v>
      </c>
      <c r="R305" s="55">
        <v>53.500100000000003</v>
      </c>
      <c r="S305" s="55">
        <v>19.348600000000001</v>
      </c>
      <c r="T305" s="55">
        <v>53.295200000000001</v>
      </c>
      <c r="U305" s="55">
        <v>19.219000000000001</v>
      </c>
      <c r="V305" s="53" t="s">
        <v>88</v>
      </c>
      <c r="W305" s="85">
        <v>0.8</v>
      </c>
      <c r="X305" s="87">
        <v>45</v>
      </c>
      <c r="Y305" s="1" t="s">
        <v>7333</v>
      </c>
    </row>
    <row r="306" spans="1:25" ht="50.1" hidden="1" customHeight="1" x14ac:dyDescent="0.25">
      <c r="A306" s="53" t="s">
        <v>88</v>
      </c>
      <c r="B306" s="53" t="str">
        <f>IF(COUNTIF('Aglomeracje 2022 r.'!$C$13:$C$207,' Dane pomocnicze (ze spr. 21)'!C306)=1,"TAK",IF(COUNTIF('Aglomeracje 2022 r.'!$C$13:$C$207,' Dane pomocnicze (ze spr. 21)'!C306)&gt;1,"TAK, UWAGA, wystepuje w sprawozdaniu więcej niż jeden raz!!!","BRAK"))</f>
        <v>BRAK</v>
      </c>
      <c r="C306" s="53" t="s">
        <v>398</v>
      </c>
      <c r="D306" s="53" t="s">
        <v>3474</v>
      </c>
      <c r="E306" s="53" t="s">
        <v>1639</v>
      </c>
      <c r="F306" s="53" t="s">
        <v>3400</v>
      </c>
      <c r="G306" s="53" t="s">
        <v>3423</v>
      </c>
      <c r="H306" s="53" t="s">
        <v>2846</v>
      </c>
      <c r="I306" s="53" t="s">
        <v>1808</v>
      </c>
      <c r="J306" s="53" t="s">
        <v>1809</v>
      </c>
      <c r="K306" s="53" t="s">
        <v>3474</v>
      </c>
      <c r="L306" s="53" t="s">
        <v>3669</v>
      </c>
      <c r="M306" s="53" t="s">
        <v>3474</v>
      </c>
      <c r="N306" s="53" t="s">
        <v>6904</v>
      </c>
      <c r="O306" s="54">
        <v>4012</v>
      </c>
      <c r="P306" s="53" t="s">
        <v>6905</v>
      </c>
      <c r="Q306" s="53">
        <v>1</v>
      </c>
      <c r="R306" s="55">
        <v>54.2395</v>
      </c>
      <c r="S306" s="55">
        <v>20.1282</v>
      </c>
      <c r="T306" s="55">
        <v>54.233400000000003</v>
      </c>
      <c r="U306" s="55">
        <v>20.131399999999999</v>
      </c>
      <c r="V306" s="53" t="s">
        <v>88</v>
      </c>
      <c r="W306" s="85">
        <v>0</v>
      </c>
      <c r="X306" s="87">
        <v>0.8</v>
      </c>
      <c r="Y306" s="1" t="s">
        <v>7334</v>
      </c>
    </row>
    <row r="307" spans="1:25" ht="50.1" hidden="1" customHeight="1" x14ac:dyDescent="0.25">
      <c r="A307" s="53" t="s">
        <v>88</v>
      </c>
      <c r="B307" s="53" t="str">
        <f>IF(COUNTIF('Aglomeracje 2022 r.'!$C$13:$C$207,' Dane pomocnicze (ze spr. 21)'!C307)=1,"TAK",IF(COUNTIF('Aglomeracje 2022 r.'!$C$13:$C$207,' Dane pomocnicze (ze spr. 21)'!C307)&gt;1,"TAK, UWAGA, wystepuje w sprawozdaniu więcej niż jeden raz!!!","BRAK"))</f>
        <v>BRAK</v>
      </c>
      <c r="C307" s="53" t="s">
        <v>399</v>
      </c>
      <c r="D307" s="53" t="s">
        <v>3475</v>
      </c>
      <c r="E307" s="53" t="s">
        <v>1650</v>
      </c>
      <c r="F307" s="53" t="s">
        <v>3400</v>
      </c>
      <c r="G307" s="53" t="s">
        <v>3420</v>
      </c>
      <c r="H307" s="53" t="s">
        <v>1805</v>
      </c>
      <c r="I307" s="53" t="s">
        <v>1808</v>
      </c>
      <c r="J307" s="53" t="s">
        <v>1809</v>
      </c>
      <c r="K307" s="53" t="s">
        <v>3419</v>
      </c>
      <c r="L307" s="53" t="s">
        <v>3715</v>
      </c>
      <c r="M307" s="53" t="s">
        <v>3419</v>
      </c>
      <c r="N307" s="53" t="s">
        <v>6906</v>
      </c>
      <c r="O307" s="54">
        <v>3191</v>
      </c>
      <c r="P307" s="53" t="s">
        <v>6907</v>
      </c>
      <c r="Q307" s="53">
        <v>2</v>
      </c>
      <c r="R307" s="55">
        <v>0</v>
      </c>
      <c r="S307" s="55">
        <v>0</v>
      </c>
      <c r="T307" s="55">
        <v>0</v>
      </c>
      <c r="U307" s="55">
        <v>0</v>
      </c>
      <c r="V307" s="53" t="s">
        <v>88</v>
      </c>
      <c r="W307" s="85">
        <v>1.5</v>
      </c>
      <c r="X307" s="87">
        <v>5</v>
      </c>
      <c r="Y307" s="1" t="s">
        <v>7335</v>
      </c>
    </row>
    <row r="308" spans="1:25" ht="50.1" hidden="1" customHeight="1" x14ac:dyDescent="0.25">
      <c r="A308" s="53" t="s">
        <v>88</v>
      </c>
      <c r="B308" s="53" t="str">
        <f>IF(COUNTIF('Aglomeracje 2022 r.'!$C$13:$C$207,' Dane pomocnicze (ze spr. 21)'!C308)=1,"TAK",IF(COUNTIF('Aglomeracje 2022 r.'!$C$13:$C$207,' Dane pomocnicze (ze spr. 21)'!C308)&gt;1,"TAK, UWAGA, wystepuje w sprawozdaniu więcej niż jeden raz!!!","BRAK"))</f>
        <v>BRAK</v>
      </c>
      <c r="C308" s="53" t="s">
        <v>400</v>
      </c>
      <c r="D308" s="53" t="s">
        <v>3481</v>
      </c>
      <c r="E308" s="53" t="s">
        <v>1639</v>
      </c>
      <c r="F308" s="53" t="s">
        <v>3400</v>
      </c>
      <c r="G308" s="53" t="s">
        <v>3401</v>
      </c>
      <c r="H308" s="53" t="s">
        <v>2846</v>
      </c>
      <c r="I308" s="53" t="s">
        <v>3402</v>
      </c>
      <c r="J308" s="53" t="s">
        <v>3403</v>
      </c>
      <c r="K308" s="53" t="s">
        <v>3481</v>
      </c>
      <c r="L308" s="53" t="s">
        <v>3715</v>
      </c>
      <c r="M308" s="53" t="s">
        <v>3481</v>
      </c>
      <c r="N308" s="53" t="s">
        <v>6919</v>
      </c>
      <c r="O308" s="54">
        <v>6624</v>
      </c>
      <c r="P308" s="53" t="s">
        <v>6920</v>
      </c>
      <c r="Q308" s="53">
        <v>1</v>
      </c>
      <c r="R308" s="55">
        <v>53.656399999999998</v>
      </c>
      <c r="S308" s="55">
        <v>20.400500000000001</v>
      </c>
      <c r="T308" s="55">
        <v>53.710900000000002</v>
      </c>
      <c r="U308" s="55">
        <v>20.467300000000002</v>
      </c>
      <c r="V308" s="53" t="s">
        <v>88</v>
      </c>
      <c r="W308" s="85">
        <v>0</v>
      </c>
      <c r="X308" s="87">
        <v>2.2000000000000002</v>
      </c>
      <c r="Y308" s="1" t="s">
        <v>7336</v>
      </c>
    </row>
    <row r="309" spans="1:25" ht="50.1" hidden="1" customHeight="1" x14ac:dyDescent="0.25">
      <c r="A309" s="53" t="s">
        <v>88</v>
      </c>
      <c r="B309" s="53" t="str">
        <f>IF(COUNTIF('Aglomeracje 2022 r.'!$C$13:$C$207,' Dane pomocnicze (ze spr. 21)'!C309)=1,"TAK",IF(COUNTIF('Aglomeracje 2022 r.'!$C$13:$C$207,' Dane pomocnicze (ze spr. 21)'!C309)&gt;1,"TAK, UWAGA, wystepuje w sprawozdaniu więcej niż jeden raz!!!","BRAK"))</f>
        <v>BRAK</v>
      </c>
      <c r="C309" s="53" t="s">
        <v>401</v>
      </c>
      <c r="D309" s="53" t="s">
        <v>3482</v>
      </c>
      <c r="E309" s="53" t="s">
        <v>1639</v>
      </c>
      <c r="F309" s="53" t="s">
        <v>3400</v>
      </c>
      <c r="G309" s="53" t="s">
        <v>3408</v>
      </c>
      <c r="H309" s="53" t="s">
        <v>1805</v>
      </c>
      <c r="I309" s="53" t="s">
        <v>1808</v>
      </c>
      <c r="J309" s="53" t="s">
        <v>1809</v>
      </c>
      <c r="K309" s="53" t="s">
        <v>3482</v>
      </c>
      <c r="L309" s="53" t="s">
        <v>3669</v>
      </c>
      <c r="M309" s="53" t="s">
        <v>3482</v>
      </c>
      <c r="N309" s="53" t="s">
        <v>6921</v>
      </c>
      <c r="O309" s="54">
        <v>2938</v>
      </c>
      <c r="P309" s="53" t="s">
        <v>6922</v>
      </c>
      <c r="Q309" s="53">
        <v>1</v>
      </c>
      <c r="R309" s="55">
        <v>53.7575</v>
      </c>
      <c r="S309" s="55">
        <v>19.840900000000001</v>
      </c>
      <c r="T309" s="55">
        <v>53.757899999999999</v>
      </c>
      <c r="U309" s="55">
        <v>19.8416</v>
      </c>
      <c r="V309" s="53" t="s">
        <v>88</v>
      </c>
      <c r="W309" s="85">
        <v>0</v>
      </c>
      <c r="X309" s="87">
        <v>0</v>
      </c>
      <c r="Y309" s="1" t="s">
        <v>7166</v>
      </c>
    </row>
    <row r="310" spans="1:25" ht="50.1" hidden="1" customHeight="1" x14ac:dyDescent="0.25">
      <c r="A310" s="53" t="s">
        <v>88</v>
      </c>
      <c r="B310" s="53" t="str">
        <f>IF(COUNTIF('Aglomeracje 2022 r.'!$C$13:$C$207,' Dane pomocnicze (ze spr. 21)'!C310)=1,"TAK",IF(COUNTIF('Aglomeracje 2022 r.'!$C$13:$C$207,' Dane pomocnicze (ze spr. 21)'!C310)&gt;1,"TAK, UWAGA, wystepuje w sprawozdaniu więcej niż jeden raz!!!","BRAK"))</f>
        <v>BRAK</v>
      </c>
      <c r="C310" s="53" t="s">
        <v>402</v>
      </c>
      <c r="D310" s="53" t="s">
        <v>3485</v>
      </c>
      <c r="E310" s="53" t="s">
        <v>1639</v>
      </c>
      <c r="F310" s="53" t="s">
        <v>3400</v>
      </c>
      <c r="G310" s="53" t="s">
        <v>3401</v>
      </c>
      <c r="H310" s="53" t="s">
        <v>2846</v>
      </c>
      <c r="I310" s="53" t="s">
        <v>1808</v>
      </c>
      <c r="J310" s="53" t="s">
        <v>1809</v>
      </c>
      <c r="K310" s="53" t="s">
        <v>3485</v>
      </c>
      <c r="L310" s="53" t="s">
        <v>3715</v>
      </c>
      <c r="M310" s="53" t="s">
        <v>3485</v>
      </c>
      <c r="N310" s="53" t="s">
        <v>6927</v>
      </c>
      <c r="O310" s="54">
        <v>4689</v>
      </c>
      <c r="P310" s="53" t="s">
        <v>6928</v>
      </c>
      <c r="Q310" s="53">
        <v>1</v>
      </c>
      <c r="R310" s="55">
        <v>53.483199999999997</v>
      </c>
      <c r="S310" s="55">
        <v>20.142399999999999</v>
      </c>
      <c r="T310" s="55">
        <v>53.498399999999997</v>
      </c>
      <c r="U310" s="55">
        <v>20.181799999999999</v>
      </c>
      <c r="V310" s="53" t="s">
        <v>88</v>
      </c>
      <c r="W310" s="85">
        <v>0</v>
      </c>
      <c r="X310" s="87">
        <v>0</v>
      </c>
      <c r="Y310" s="1" t="s">
        <v>7166</v>
      </c>
    </row>
    <row r="311" spans="1:25" ht="50.1" hidden="1" customHeight="1" x14ac:dyDescent="0.25">
      <c r="A311" s="53" t="s">
        <v>89</v>
      </c>
      <c r="B311" s="53" t="str">
        <f>IF(COUNTIF('Aglomeracje 2022 r.'!$C$13:$C$207,' Dane pomocnicze (ze spr. 21)'!C311)=1,"TAK",IF(COUNTIF('Aglomeracje 2022 r.'!$C$13:$C$207,' Dane pomocnicze (ze spr. 21)'!C311)&gt;1,"TAK, UWAGA, wystepuje w sprawozdaniu więcej niż jeden raz!!!","BRAK"))</f>
        <v>BRAK</v>
      </c>
      <c r="C311" s="53" t="s">
        <v>403</v>
      </c>
      <c r="D311" s="53" t="s">
        <v>2214</v>
      </c>
      <c r="E311" s="53" t="s">
        <v>1639</v>
      </c>
      <c r="F311" s="53" t="s">
        <v>2195</v>
      </c>
      <c r="G311" s="53" t="s">
        <v>2215</v>
      </c>
      <c r="H311" s="53" t="s">
        <v>2216</v>
      </c>
      <c r="I311" s="53" t="s">
        <v>2217</v>
      </c>
      <c r="J311" s="53" t="s">
        <v>1809</v>
      </c>
      <c r="K311" s="53" t="s">
        <v>2214</v>
      </c>
      <c r="L311" s="53" t="s">
        <v>3669</v>
      </c>
      <c r="M311" s="53" t="s">
        <v>4601</v>
      </c>
      <c r="N311" s="53" t="s">
        <v>4602</v>
      </c>
      <c r="O311" s="54">
        <v>39668</v>
      </c>
      <c r="P311" s="53" t="s">
        <v>4603</v>
      </c>
      <c r="Q311" s="53">
        <v>1</v>
      </c>
      <c r="R311" s="55">
        <v>50.279299999999999</v>
      </c>
      <c r="S311" s="55">
        <v>19.558499999999999</v>
      </c>
      <c r="T311" s="55">
        <v>50.283799999999999</v>
      </c>
      <c r="U311" s="55">
        <v>19.527200000000001</v>
      </c>
      <c r="V311" s="53" t="s">
        <v>89</v>
      </c>
      <c r="W311" s="85">
        <v>2.5</v>
      </c>
      <c r="X311" s="87">
        <v>0.5</v>
      </c>
      <c r="Y311" s="1" t="s">
        <v>7337</v>
      </c>
    </row>
    <row r="312" spans="1:25" ht="50.1" hidden="1" customHeight="1" x14ac:dyDescent="0.25">
      <c r="A312" s="53" t="s">
        <v>89</v>
      </c>
      <c r="B312" s="53" t="str">
        <f>IF(COUNTIF('Aglomeracje 2022 r.'!$C$13:$C$207,' Dane pomocnicze (ze spr. 21)'!C312)=1,"TAK",IF(COUNTIF('Aglomeracje 2022 r.'!$C$13:$C$207,' Dane pomocnicze (ze spr. 21)'!C312)&gt;1,"TAK, UWAGA, wystepuje w sprawozdaniu więcej niż jeden raz!!!","BRAK"))</f>
        <v>BRAK</v>
      </c>
      <c r="C312" s="53" t="s">
        <v>404</v>
      </c>
      <c r="D312" s="53" t="s">
        <v>2232</v>
      </c>
      <c r="E312" s="53" t="s">
        <v>1639</v>
      </c>
      <c r="F312" s="53" t="s">
        <v>2195</v>
      </c>
      <c r="G312" s="53" t="s">
        <v>2200</v>
      </c>
      <c r="H312" s="53" t="s">
        <v>2216</v>
      </c>
      <c r="I312" s="53" t="s">
        <v>1945</v>
      </c>
      <c r="J312" s="53" t="s">
        <v>1809</v>
      </c>
      <c r="K312" s="53" t="s">
        <v>2232</v>
      </c>
      <c r="L312" s="53" t="s">
        <v>3669</v>
      </c>
      <c r="M312" s="53" t="s">
        <v>2232</v>
      </c>
      <c r="N312" s="53" t="s">
        <v>4623</v>
      </c>
      <c r="O312" s="54">
        <v>6552</v>
      </c>
      <c r="P312" s="53" t="s">
        <v>4624</v>
      </c>
      <c r="Q312" s="53">
        <v>1</v>
      </c>
      <c r="R312" s="55">
        <v>50.161099999999998</v>
      </c>
      <c r="S312" s="55">
        <v>19.471699999999998</v>
      </c>
      <c r="T312" s="55">
        <v>50.205399999999997</v>
      </c>
      <c r="U312" s="55">
        <v>19.411999999999999</v>
      </c>
      <c r="V312" s="53" t="s">
        <v>89</v>
      </c>
      <c r="W312" s="85">
        <v>0</v>
      </c>
      <c r="X312" s="87">
        <v>0</v>
      </c>
      <c r="Y312" s="1" t="s">
        <v>7166</v>
      </c>
    </row>
    <row r="313" spans="1:25" ht="50.1" hidden="1" customHeight="1" x14ac:dyDescent="0.25">
      <c r="A313" s="53" t="s">
        <v>89</v>
      </c>
      <c r="B313" s="53" t="str">
        <f>IF(COUNTIF('Aglomeracje 2022 r.'!$C$13:$C$207,' Dane pomocnicze (ze spr. 21)'!C313)=1,"TAK",IF(COUNTIF('Aglomeracje 2022 r.'!$C$13:$C$207,' Dane pomocnicze (ze spr. 21)'!C313)&gt;1,"TAK, UWAGA, wystepuje w sprawozdaniu więcej niż jeden raz!!!","BRAK"))</f>
        <v>BRAK</v>
      </c>
      <c r="C313" s="53" t="s">
        <v>405</v>
      </c>
      <c r="D313" s="53" t="s">
        <v>2240</v>
      </c>
      <c r="E313" s="53" t="s">
        <v>1639</v>
      </c>
      <c r="F313" s="53" t="s">
        <v>2195</v>
      </c>
      <c r="G313" s="53" t="s">
        <v>2208</v>
      </c>
      <c r="H313" s="53" t="s">
        <v>2216</v>
      </c>
      <c r="I313" s="53" t="s">
        <v>2217</v>
      </c>
      <c r="J313" s="53" t="s">
        <v>1809</v>
      </c>
      <c r="K313" s="53" t="s">
        <v>2240</v>
      </c>
      <c r="L313" s="53" t="s">
        <v>3669</v>
      </c>
      <c r="M313" s="53" t="s">
        <v>2240</v>
      </c>
      <c r="N313" s="53" t="s">
        <v>4634</v>
      </c>
      <c r="O313" s="54">
        <v>16513</v>
      </c>
      <c r="P313" s="53" t="s">
        <v>4635</v>
      </c>
      <c r="Q313" s="53">
        <v>1</v>
      </c>
      <c r="R313" s="55">
        <v>49.982162299999999</v>
      </c>
      <c r="S313" s="55">
        <v>19.14771923</v>
      </c>
      <c r="T313" s="55">
        <v>49.9801</v>
      </c>
      <c r="U313" s="55">
        <v>19.127300000000002</v>
      </c>
      <c r="V313" s="53" t="s">
        <v>89</v>
      </c>
      <c r="W313" s="85">
        <v>2.38</v>
      </c>
      <c r="X313" s="87">
        <v>1</v>
      </c>
      <c r="Y313" s="1" t="s">
        <v>7338</v>
      </c>
    </row>
    <row r="314" spans="1:25" ht="50.1" hidden="1" customHeight="1" x14ac:dyDescent="0.25">
      <c r="A314" s="53" t="s">
        <v>89</v>
      </c>
      <c r="B314" s="53" t="str">
        <f>IF(COUNTIF('Aglomeracje 2022 r.'!$C$13:$C$207,' Dane pomocnicze (ze spr. 21)'!C314)=1,"TAK",IF(COUNTIF('Aglomeracje 2022 r.'!$C$13:$C$207,' Dane pomocnicze (ze spr. 21)'!C314)&gt;1,"TAK, UWAGA, wystepuje w sprawozdaniu więcej niż jeden raz!!!","BRAK"))</f>
        <v>BRAK</v>
      </c>
      <c r="C314" s="53" t="s">
        <v>406</v>
      </c>
      <c r="D314" s="53" t="s">
        <v>2247</v>
      </c>
      <c r="E314" s="53" t="s">
        <v>1639</v>
      </c>
      <c r="F314" s="53" t="s">
        <v>2195</v>
      </c>
      <c r="G314" s="53" t="s">
        <v>2215</v>
      </c>
      <c r="H314" s="53" t="s">
        <v>2216</v>
      </c>
      <c r="I314" s="53" t="s">
        <v>1945</v>
      </c>
      <c r="J314" s="53" t="s">
        <v>1809</v>
      </c>
      <c r="K314" s="53" t="s">
        <v>2247</v>
      </c>
      <c r="L314" s="53" t="s">
        <v>3715</v>
      </c>
      <c r="M314" s="53" t="s">
        <v>2247</v>
      </c>
      <c r="N314" s="53" t="s">
        <v>4647</v>
      </c>
      <c r="O314" s="54">
        <v>6700</v>
      </c>
      <c r="P314" s="53" t="s">
        <v>4648</v>
      </c>
      <c r="Q314" s="53">
        <v>1</v>
      </c>
      <c r="R314" s="55">
        <v>50.338099999999997</v>
      </c>
      <c r="S314" s="55">
        <v>19.564</v>
      </c>
      <c r="T314" s="55">
        <v>50.35</v>
      </c>
      <c r="U314" s="55">
        <v>19.555399999999999</v>
      </c>
      <c r="V314" s="53" t="s">
        <v>89</v>
      </c>
      <c r="W314" s="85">
        <v>6.59</v>
      </c>
      <c r="X314" s="87">
        <v>0</v>
      </c>
      <c r="Y314" s="1" t="s">
        <v>7339</v>
      </c>
    </row>
    <row r="315" spans="1:25" ht="50.1" hidden="1" customHeight="1" x14ac:dyDescent="0.25">
      <c r="A315" s="53" t="s">
        <v>89</v>
      </c>
      <c r="B315" s="53" t="str">
        <f>IF(COUNTIF('Aglomeracje 2022 r.'!$C$13:$C$207,' Dane pomocnicze (ze spr. 21)'!C315)=1,"TAK",IF(COUNTIF('Aglomeracje 2022 r.'!$C$13:$C$207,' Dane pomocnicze (ze spr. 21)'!C315)&gt;1,"TAK, UWAGA, wystepuje w sprawozdaniu więcej niż jeden raz!!!","BRAK"))</f>
        <v>BRAK</v>
      </c>
      <c r="C315" s="53" t="s">
        <v>407</v>
      </c>
      <c r="D315" s="53" t="s">
        <v>2261</v>
      </c>
      <c r="E315" s="53" t="s">
        <v>1639</v>
      </c>
      <c r="F315" s="53" t="s">
        <v>2195</v>
      </c>
      <c r="G315" s="53" t="s">
        <v>2215</v>
      </c>
      <c r="H315" s="53" t="s">
        <v>89</v>
      </c>
      <c r="I315" s="53" t="s">
        <v>1945</v>
      </c>
      <c r="J315" s="53" t="s">
        <v>1809</v>
      </c>
      <c r="K315" s="53" t="s">
        <v>2261</v>
      </c>
      <c r="L315" s="53" t="s">
        <v>3669</v>
      </c>
      <c r="M315" s="53" t="s">
        <v>2261</v>
      </c>
      <c r="N315" s="53" t="s">
        <v>4670</v>
      </c>
      <c r="O315" s="54">
        <v>16200</v>
      </c>
      <c r="P315" s="53" t="s">
        <v>4671</v>
      </c>
      <c r="Q315" s="53">
        <v>1</v>
      </c>
      <c r="R315" s="55">
        <v>50.385100000000001</v>
      </c>
      <c r="S315" s="55">
        <v>19.7591</v>
      </c>
      <c r="T315" s="55">
        <v>50.377699999999997</v>
      </c>
      <c r="U315" s="55">
        <v>19.7454</v>
      </c>
      <c r="V315" s="53" t="s">
        <v>89</v>
      </c>
      <c r="W315" s="85">
        <v>7.1</v>
      </c>
      <c r="X315" s="87">
        <v>0</v>
      </c>
      <c r="Y315" s="1" t="s">
        <v>7278</v>
      </c>
    </row>
    <row r="316" spans="1:25" ht="50.1" hidden="1" customHeight="1" x14ac:dyDescent="0.25">
      <c r="A316" s="53" t="s">
        <v>89</v>
      </c>
      <c r="B316" s="53" t="str">
        <f>IF(COUNTIF('Aglomeracje 2022 r.'!$C$13:$C$207,' Dane pomocnicze (ze spr. 21)'!C316)=1,"TAK",IF(COUNTIF('Aglomeracje 2022 r.'!$C$13:$C$207,' Dane pomocnicze (ze spr. 21)'!C316)&gt;1,"TAK, UWAGA, wystepuje w sprawozdaniu więcej niż jeden raz!!!","BRAK"))</f>
        <v>BRAK</v>
      </c>
      <c r="C316" s="53" t="s">
        <v>408</v>
      </c>
      <c r="D316" s="53" t="s">
        <v>2267</v>
      </c>
      <c r="E316" s="53" t="s">
        <v>1639</v>
      </c>
      <c r="F316" s="53" t="s">
        <v>2195</v>
      </c>
      <c r="G316" s="53" t="s">
        <v>2215</v>
      </c>
      <c r="H316" s="53" t="s">
        <v>2216</v>
      </c>
      <c r="I316" s="53" t="s">
        <v>2217</v>
      </c>
      <c r="J316" s="53" t="s">
        <v>1809</v>
      </c>
      <c r="K316" s="53" t="s">
        <v>4681</v>
      </c>
      <c r="L316" s="53" t="s">
        <v>3617</v>
      </c>
      <c r="M316" s="53" t="s">
        <v>4682</v>
      </c>
      <c r="N316" s="53" t="s">
        <v>4683</v>
      </c>
      <c r="O316" s="54">
        <v>10388</v>
      </c>
      <c r="P316" s="53" t="s">
        <v>4603</v>
      </c>
      <c r="Q316" s="53">
        <v>1</v>
      </c>
      <c r="R316" s="55">
        <v>50.2669</v>
      </c>
      <c r="S316" s="55">
        <v>19.462800000000001</v>
      </c>
      <c r="T316" s="55">
        <v>50.273400000000002</v>
      </c>
      <c r="U316" s="55">
        <v>19.441400000000002</v>
      </c>
      <c r="V316" s="53" t="s">
        <v>89</v>
      </c>
      <c r="W316" s="85">
        <v>0</v>
      </c>
      <c r="X316" s="87">
        <v>0</v>
      </c>
      <c r="Y316" s="1" t="s">
        <v>7166</v>
      </c>
    </row>
    <row r="317" spans="1:25" ht="50.1" hidden="1" customHeight="1" x14ac:dyDescent="0.25">
      <c r="A317" s="53" t="s">
        <v>89</v>
      </c>
      <c r="B317" s="53" t="str">
        <f>IF(COUNTIF('Aglomeracje 2022 r.'!$C$13:$C$207,' Dane pomocnicze (ze spr. 21)'!C317)=1,"TAK",IF(COUNTIF('Aglomeracje 2022 r.'!$C$13:$C$207,' Dane pomocnicze (ze spr. 21)'!C317)&gt;1,"TAK, UWAGA, wystepuje w sprawozdaniu więcej niż jeden raz!!!","BRAK"))</f>
        <v>BRAK</v>
      </c>
      <c r="C317" s="53" t="s">
        <v>409</v>
      </c>
      <c r="D317" s="53" t="s">
        <v>2355</v>
      </c>
      <c r="E317" s="53" t="s">
        <v>1639</v>
      </c>
      <c r="F317" s="53" t="s">
        <v>2195</v>
      </c>
      <c r="G317" s="53" t="s">
        <v>2201</v>
      </c>
      <c r="H317" s="53" t="s">
        <v>90</v>
      </c>
      <c r="I317" s="53" t="s">
        <v>1945</v>
      </c>
      <c r="J317" s="53" t="s">
        <v>1809</v>
      </c>
      <c r="K317" s="53" t="s">
        <v>4857</v>
      </c>
      <c r="L317" s="53" t="s">
        <v>3669</v>
      </c>
      <c r="M317" s="53" t="s">
        <v>4857</v>
      </c>
      <c r="N317" s="53" t="s">
        <v>4858</v>
      </c>
      <c r="O317" s="54">
        <v>9644</v>
      </c>
      <c r="P317" s="53" t="s">
        <v>4859</v>
      </c>
      <c r="Q317" s="53">
        <v>1</v>
      </c>
      <c r="R317" s="55">
        <v>50.0794</v>
      </c>
      <c r="S317" s="55">
        <v>19.313400000000001</v>
      </c>
      <c r="T317" s="55">
        <v>50.116700000000002</v>
      </c>
      <c r="U317" s="55">
        <v>19.312100000000001</v>
      </c>
      <c r="V317" s="53" t="s">
        <v>89</v>
      </c>
      <c r="W317" s="85">
        <v>0</v>
      </c>
      <c r="X317" s="87">
        <v>0.4</v>
      </c>
      <c r="Y317" s="1" t="s">
        <v>7206</v>
      </c>
    </row>
    <row r="318" spans="1:25" ht="50.1" hidden="1" customHeight="1" x14ac:dyDescent="0.25">
      <c r="A318" s="53" t="s">
        <v>89</v>
      </c>
      <c r="B318" s="53" t="str">
        <f>IF(COUNTIF('Aglomeracje 2022 r.'!$C$13:$C$207,' Dane pomocnicze (ze spr. 21)'!C318)=1,"TAK",IF(COUNTIF('Aglomeracje 2022 r.'!$C$13:$C$207,' Dane pomocnicze (ze spr. 21)'!C318)&gt;1,"TAK, UWAGA, wystepuje w sprawozdaniu więcej niż jeden raz!!!","BRAK"))</f>
        <v>BRAK</v>
      </c>
      <c r="C318" s="53" t="s">
        <v>410</v>
      </c>
      <c r="D318" s="53" t="s">
        <v>2562</v>
      </c>
      <c r="E318" s="53" t="s">
        <v>1639</v>
      </c>
      <c r="F318" s="53" t="s">
        <v>2563</v>
      </c>
      <c r="G318" s="53" t="s">
        <v>1954</v>
      </c>
      <c r="H318" s="53" t="s">
        <v>2562</v>
      </c>
      <c r="I318" s="53" t="s">
        <v>1635</v>
      </c>
      <c r="J318" s="53" t="s">
        <v>1636</v>
      </c>
      <c r="K318" s="53" t="s">
        <v>2562</v>
      </c>
      <c r="L318" s="53" t="s">
        <v>3617</v>
      </c>
      <c r="M318" s="53" t="s">
        <v>5219</v>
      </c>
      <c r="N318" s="53" t="s">
        <v>5220</v>
      </c>
      <c r="O318" s="54">
        <v>261118</v>
      </c>
      <c r="P318" s="53" t="s">
        <v>5221</v>
      </c>
      <c r="Q318" s="53">
        <v>1</v>
      </c>
      <c r="R318" s="55">
        <v>50.668599999999998</v>
      </c>
      <c r="S318" s="55">
        <v>17.9221</v>
      </c>
      <c r="T318" s="55">
        <v>50.678899999999999</v>
      </c>
      <c r="U318" s="55">
        <v>17.906700000000001</v>
      </c>
      <c r="V318" s="53" t="s">
        <v>89</v>
      </c>
      <c r="W318" s="85">
        <v>67.5</v>
      </c>
      <c r="X318" s="87">
        <v>8.35</v>
      </c>
      <c r="Y318" s="1" t="s">
        <v>7340</v>
      </c>
    </row>
    <row r="319" spans="1:25" ht="50.1" hidden="1" customHeight="1" x14ac:dyDescent="0.25">
      <c r="A319" s="53" t="s">
        <v>89</v>
      </c>
      <c r="B319" s="53" t="str">
        <f>IF(COUNTIF('Aglomeracje 2022 r.'!$C$13:$C$207,' Dane pomocnicze (ze spr. 21)'!C319)=1,"TAK",IF(COUNTIF('Aglomeracje 2022 r.'!$C$13:$C$207,' Dane pomocnicze (ze spr. 21)'!C319)&gt;1,"TAK, UWAGA, wystepuje w sprawozdaniu więcej niż jeden raz!!!","BRAK"))</f>
        <v>BRAK</v>
      </c>
      <c r="C319" s="53" t="s">
        <v>411</v>
      </c>
      <c r="D319" s="53" t="s">
        <v>2565</v>
      </c>
      <c r="E319" s="53" t="s">
        <v>1650</v>
      </c>
      <c r="F319" s="53" t="s">
        <v>2563</v>
      </c>
      <c r="G319" s="53" t="s">
        <v>2566</v>
      </c>
      <c r="H319" s="53" t="s">
        <v>89</v>
      </c>
      <c r="I319" s="53" t="s">
        <v>1657</v>
      </c>
      <c r="J319" s="53" t="s">
        <v>1636</v>
      </c>
      <c r="K319" s="53" t="s">
        <v>2565</v>
      </c>
      <c r="L319" s="53" t="s">
        <v>3617</v>
      </c>
      <c r="M319" s="53" t="s">
        <v>5225</v>
      </c>
      <c r="N319" s="53" t="s">
        <v>5226</v>
      </c>
      <c r="O319" s="54">
        <v>74857</v>
      </c>
      <c r="P319" s="53" t="s">
        <v>5227</v>
      </c>
      <c r="Q319" s="53">
        <v>2</v>
      </c>
      <c r="R319" s="55">
        <v>50.337000000000003</v>
      </c>
      <c r="S319" s="55">
        <v>18.1434</v>
      </c>
      <c r="T319" s="55">
        <v>0</v>
      </c>
      <c r="U319" s="55">
        <v>0</v>
      </c>
      <c r="V319" s="53" t="s">
        <v>89</v>
      </c>
      <c r="W319" s="85">
        <v>11.3</v>
      </c>
      <c r="X319" s="87">
        <v>5.7</v>
      </c>
      <c r="Y319" s="1" t="s">
        <v>7341</v>
      </c>
    </row>
    <row r="320" spans="1:25" ht="50.1" hidden="1" customHeight="1" x14ac:dyDescent="0.25">
      <c r="A320" s="53" t="s">
        <v>89</v>
      </c>
      <c r="B320" s="53" t="str">
        <f>IF(COUNTIF('Aglomeracje 2022 r.'!$C$13:$C$207,' Dane pomocnicze (ze spr. 21)'!C320)=1,"TAK",IF(COUNTIF('Aglomeracje 2022 r.'!$C$13:$C$207,' Dane pomocnicze (ze spr. 21)'!C320)&gt;1,"TAK, UWAGA, wystepuje w sprawozdaniu więcej niż jeden raz!!!","BRAK"))</f>
        <v>BRAK</v>
      </c>
      <c r="C320" s="53" t="s">
        <v>412</v>
      </c>
      <c r="D320" s="53" t="s">
        <v>2567</v>
      </c>
      <c r="E320" s="53" t="s">
        <v>1639</v>
      </c>
      <c r="F320" s="53" t="s">
        <v>2563</v>
      </c>
      <c r="G320" s="53" t="s">
        <v>2568</v>
      </c>
      <c r="H320" s="53" t="s">
        <v>2562</v>
      </c>
      <c r="I320" s="53" t="s">
        <v>1635</v>
      </c>
      <c r="J320" s="53" t="s">
        <v>1636</v>
      </c>
      <c r="K320" s="53" t="s">
        <v>2567</v>
      </c>
      <c r="L320" s="53" t="s">
        <v>3669</v>
      </c>
      <c r="M320" s="53" t="s">
        <v>5228</v>
      </c>
      <c r="N320" s="53" t="s">
        <v>5229</v>
      </c>
      <c r="O320" s="54">
        <v>41190</v>
      </c>
      <c r="P320" s="53" t="s">
        <v>5230</v>
      </c>
      <c r="Q320" s="53">
        <v>1</v>
      </c>
      <c r="R320" s="55">
        <v>50.486015760000001</v>
      </c>
      <c r="S320" s="55">
        <v>17.974536570000001</v>
      </c>
      <c r="T320" s="55">
        <v>50.489199999999997</v>
      </c>
      <c r="U320" s="55">
        <v>17.946338900000001</v>
      </c>
      <c r="V320" s="53" t="s">
        <v>89</v>
      </c>
      <c r="W320" s="85">
        <v>0</v>
      </c>
      <c r="X320" s="87">
        <v>0</v>
      </c>
      <c r="Y320" s="1" t="s">
        <v>7166</v>
      </c>
    </row>
    <row r="321" spans="1:25" ht="50.1" hidden="1" customHeight="1" x14ac:dyDescent="0.25">
      <c r="A321" s="53" t="s">
        <v>89</v>
      </c>
      <c r="B321" s="53" t="str">
        <f>IF(COUNTIF('Aglomeracje 2022 r.'!$C$13:$C$207,' Dane pomocnicze (ze spr. 21)'!C321)=1,"TAK",IF(COUNTIF('Aglomeracje 2022 r.'!$C$13:$C$207,' Dane pomocnicze (ze spr. 21)'!C321)&gt;1,"TAK, UWAGA, wystepuje w sprawozdaniu więcej niż jeden raz!!!","BRAK"))</f>
        <v>BRAK</v>
      </c>
      <c r="C321" s="53" t="s">
        <v>413</v>
      </c>
      <c r="D321" s="53" t="s">
        <v>2571</v>
      </c>
      <c r="E321" s="53" t="s">
        <v>1639</v>
      </c>
      <c r="F321" s="53" t="s">
        <v>2563</v>
      </c>
      <c r="G321" s="53" t="s">
        <v>2572</v>
      </c>
      <c r="H321" s="53" t="s">
        <v>2562</v>
      </c>
      <c r="I321" s="53" t="s">
        <v>1635</v>
      </c>
      <c r="J321" s="53" t="s">
        <v>1636</v>
      </c>
      <c r="K321" s="53" t="s">
        <v>2571</v>
      </c>
      <c r="L321" s="53" t="s">
        <v>3669</v>
      </c>
      <c r="M321" s="53" t="s">
        <v>5234</v>
      </c>
      <c r="N321" s="53" t="s">
        <v>5235</v>
      </c>
      <c r="O321" s="54">
        <v>30667</v>
      </c>
      <c r="P321" s="53" t="s">
        <v>5236</v>
      </c>
      <c r="Q321" s="53">
        <v>1</v>
      </c>
      <c r="R321" s="55">
        <v>50.320999999999998</v>
      </c>
      <c r="S321" s="55">
        <v>17.575900000000001</v>
      </c>
      <c r="T321" s="55">
        <v>50.3018</v>
      </c>
      <c r="U321" s="55">
        <v>17.575600000000001</v>
      </c>
      <c r="V321" s="53" t="s">
        <v>89</v>
      </c>
      <c r="W321" s="85">
        <v>0</v>
      </c>
      <c r="X321" s="87">
        <v>0</v>
      </c>
      <c r="Y321" s="1" t="s">
        <v>7166</v>
      </c>
    </row>
    <row r="322" spans="1:25" ht="50.1" hidden="1" customHeight="1" x14ac:dyDescent="0.25">
      <c r="A322" s="53" t="s">
        <v>89</v>
      </c>
      <c r="B322" s="53" t="str">
        <f>IF(COUNTIF('Aglomeracje 2022 r.'!$C$13:$C$207,' Dane pomocnicze (ze spr. 21)'!C322)=1,"TAK",IF(COUNTIF('Aglomeracje 2022 r.'!$C$13:$C$207,' Dane pomocnicze (ze spr. 21)'!C322)&gt;1,"TAK, UWAGA, wystepuje w sprawozdaniu więcej niż jeden raz!!!","BRAK"))</f>
        <v>BRAK</v>
      </c>
      <c r="C322" s="53" t="s">
        <v>414</v>
      </c>
      <c r="D322" s="53" t="s">
        <v>2574</v>
      </c>
      <c r="E322" s="53" t="s">
        <v>1639</v>
      </c>
      <c r="F322" s="53" t="s">
        <v>2563</v>
      </c>
      <c r="G322" s="53" t="s">
        <v>2568</v>
      </c>
      <c r="H322" s="53" t="s">
        <v>2562</v>
      </c>
      <c r="I322" s="53" t="s">
        <v>1657</v>
      </c>
      <c r="J322" s="53" t="s">
        <v>1636</v>
      </c>
      <c r="K322" s="53" t="s">
        <v>2574</v>
      </c>
      <c r="L322" s="53" t="s">
        <v>3669</v>
      </c>
      <c r="M322" s="53" t="s">
        <v>5239</v>
      </c>
      <c r="N322" s="53" t="s">
        <v>5240</v>
      </c>
      <c r="O322" s="54">
        <v>17448</v>
      </c>
      <c r="P322" s="53" t="s">
        <v>5241</v>
      </c>
      <c r="Q322" s="53">
        <v>1</v>
      </c>
      <c r="R322" s="55">
        <v>50.420699999999997</v>
      </c>
      <c r="S322" s="55">
        <v>18.1191</v>
      </c>
      <c r="T322" s="55">
        <v>50.416400000000003</v>
      </c>
      <c r="U322" s="55">
        <v>18.100100000000001</v>
      </c>
      <c r="V322" s="53" t="s">
        <v>89</v>
      </c>
      <c r="W322" s="85">
        <v>0</v>
      </c>
      <c r="X322" s="87">
        <v>2</v>
      </c>
      <c r="Y322" s="1" t="s">
        <v>7277</v>
      </c>
    </row>
    <row r="323" spans="1:25" ht="50.1" hidden="1" customHeight="1" x14ac:dyDescent="0.25">
      <c r="A323" s="53" t="s">
        <v>89</v>
      </c>
      <c r="B323" s="53" t="str">
        <f>IF(COUNTIF('Aglomeracje 2022 r.'!$C$13:$C$207,' Dane pomocnicze (ze spr. 21)'!C323)=1,"TAK",IF(COUNTIF('Aglomeracje 2022 r.'!$C$13:$C$207,' Dane pomocnicze (ze spr. 21)'!C323)&gt;1,"TAK, UWAGA, wystepuje w sprawozdaniu więcej niż jeden raz!!!","BRAK"))</f>
        <v>BRAK</v>
      </c>
      <c r="C323" s="53" t="s">
        <v>415</v>
      </c>
      <c r="D323" s="53" t="s">
        <v>2575</v>
      </c>
      <c r="E323" s="53" t="s">
        <v>1639</v>
      </c>
      <c r="F323" s="53" t="s">
        <v>2563</v>
      </c>
      <c r="G323" s="53" t="s">
        <v>2576</v>
      </c>
      <c r="H323" s="53" t="s">
        <v>2562</v>
      </c>
      <c r="I323" s="53" t="s">
        <v>1635</v>
      </c>
      <c r="J323" s="53" t="s">
        <v>1636</v>
      </c>
      <c r="K323" s="53" t="s">
        <v>2575</v>
      </c>
      <c r="L323" s="53" t="s">
        <v>3669</v>
      </c>
      <c r="M323" s="53" t="s">
        <v>2575</v>
      </c>
      <c r="N323" s="53" t="s">
        <v>5242</v>
      </c>
      <c r="O323" s="54">
        <v>30137</v>
      </c>
      <c r="P323" s="53" t="s">
        <v>5243</v>
      </c>
      <c r="Q323" s="53">
        <v>1</v>
      </c>
      <c r="R323" s="55">
        <v>50.972700000000003</v>
      </c>
      <c r="S323" s="55">
        <v>18.219799999999999</v>
      </c>
      <c r="T323" s="55">
        <v>50.981200000000001</v>
      </c>
      <c r="U323" s="55">
        <v>18.160799999999998</v>
      </c>
      <c r="V323" s="53" t="s">
        <v>89</v>
      </c>
      <c r="W323" s="85">
        <v>0</v>
      </c>
      <c r="X323" s="87">
        <v>0.4</v>
      </c>
      <c r="Y323" s="1" t="s">
        <v>7206</v>
      </c>
    </row>
    <row r="324" spans="1:25" ht="50.1" hidden="1" customHeight="1" x14ac:dyDescent="0.25">
      <c r="A324" s="53" t="s">
        <v>89</v>
      </c>
      <c r="B324" s="53" t="str">
        <f>IF(COUNTIF('Aglomeracje 2022 r.'!$C$13:$C$207,' Dane pomocnicze (ze spr. 21)'!C324)=1,"TAK",IF(COUNTIF('Aglomeracje 2022 r.'!$C$13:$C$207,' Dane pomocnicze (ze spr. 21)'!C324)&gt;1,"TAK, UWAGA, wystepuje w sprawozdaniu więcej niż jeden raz!!!","BRAK"))</f>
        <v>BRAK</v>
      </c>
      <c r="C324" s="53" t="s">
        <v>416</v>
      </c>
      <c r="D324" s="53" t="s">
        <v>2577</v>
      </c>
      <c r="E324" s="53" t="s">
        <v>1639</v>
      </c>
      <c r="F324" s="53" t="s">
        <v>2563</v>
      </c>
      <c r="G324" s="53" t="s">
        <v>2578</v>
      </c>
      <c r="H324" s="53" t="s">
        <v>2562</v>
      </c>
      <c r="I324" s="53" t="s">
        <v>1635</v>
      </c>
      <c r="J324" s="53" t="s">
        <v>1636</v>
      </c>
      <c r="K324" s="53" t="s">
        <v>2577</v>
      </c>
      <c r="L324" s="53" t="s">
        <v>3669</v>
      </c>
      <c r="M324" s="53" t="s">
        <v>5244</v>
      </c>
      <c r="N324" s="53" t="s">
        <v>5245</v>
      </c>
      <c r="O324" s="54">
        <v>38073</v>
      </c>
      <c r="P324" s="53" t="s">
        <v>5246</v>
      </c>
      <c r="Q324" s="53">
        <v>1</v>
      </c>
      <c r="R324" s="55">
        <v>50.510899999999999</v>
      </c>
      <c r="S324" s="55">
        <v>18.300799999999999</v>
      </c>
      <c r="T324" s="55">
        <v>50.543599999999998</v>
      </c>
      <c r="U324" s="55">
        <v>18.3261</v>
      </c>
      <c r="V324" s="53" t="s">
        <v>89</v>
      </c>
      <c r="W324" s="85">
        <v>2.5</v>
      </c>
      <c r="X324" s="87">
        <v>15</v>
      </c>
      <c r="Y324" s="1" t="s">
        <v>7342</v>
      </c>
    </row>
    <row r="325" spans="1:25" ht="50.1" hidden="1" customHeight="1" x14ac:dyDescent="0.25">
      <c r="A325" s="53" t="s">
        <v>89</v>
      </c>
      <c r="B325" s="53" t="str">
        <f>IF(COUNTIF('Aglomeracje 2022 r.'!$C$13:$C$207,' Dane pomocnicze (ze spr. 21)'!C325)=1,"TAK",IF(COUNTIF('Aglomeracje 2022 r.'!$C$13:$C$207,' Dane pomocnicze (ze spr. 21)'!C325)&gt;1,"TAK, UWAGA, wystepuje w sprawozdaniu więcej niż jeden raz!!!","BRAK"))</f>
        <v>BRAK</v>
      </c>
      <c r="C325" s="53" t="s">
        <v>417</v>
      </c>
      <c r="D325" s="53" t="s">
        <v>2581</v>
      </c>
      <c r="E325" s="53" t="s">
        <v>1639</v>
      </c>
      <c r="F325" s="53" t="s">
        <v>2563</v>
      </c>
      <c r="G325" s="53" t="s">
        <v>1954</v>
      </c>
      <c r="H325" s="53" t="s">
        <v>2562</v>
      </c>
      <c r="I325" s="53" t="s">
        <v>1635</v>
      </c>
      <c r="J325" s="53" t="s">
        <v>1636</v>
      </c>
      <c r="K325" s="53" t="s">
        <v>2581</v>
      </c>
      <c r="L325" s="53" t="s">
        <v>3669</v>
      </c>
      <c r="M325" s="53" t="s">
        <v>2581</v>
      </c>
      <c r="N325" s="53" t="s">
        <v>5250</v>
      </c>
      <c r="O325" s="54">
        <v>18112</v>
      </c>
      <c r="P325" s="53" t="s">
        <v>5251</v>
      </c>
      <c r="Q325" s="53">
        <v>1</v>
      </c>
      <c r="R325" s="55">
        <v>50.680199999999999</v>
      </c>
      <c r="S325" s="55">
        <v>18.209700000000002</v>
      </c>
      <c r="T325" s="55">
        <v>50.683</v>
      </c>
      <c r="U325" s="55">
        <v>18.194099999999999</v>
      </c>
      <c r="V325" s="53" t="s">
        <v>89</v>
      </c>
      <c r="W325" s="85">
        <v>0</v>
      </c>
      <c r="X325" s="87">
        <v>5.5</v>
      </c>
      <c r="Y325" s="1" t="s">
        <v>7343</v>
      </c>
    </row>
    <row r="326" spans="1:25" ht="50.1" hidden="1" customHeight="1" x14ac:dyDescent="0.25">
      <c r="A326" s="53" t="s">
        <v>89</v>
      </c>
      <c r="B326" s="53" t="str">
        <f>IF(COUNTIF('Aglomeracje 2022 r.'!$C$13:$C$207,' Dane pomocnicze (ze spr. 21)'!C326)=1,"TAK",IF(COUNTIF('Aglomeracje 2022 r.'!$C$13:$C$207,' Dane pomocnicze (ze spr. 21)'!C326)&gt;1,"TAK, UWAGA, wystepuje w sprawozdaniu więcej niż jeden raz!!!","BRAK"))</f>
        <v>BRAK</v>
      </c>
      <c r="C326" s="53" t="s">
        <v>418</v>
      </c>
      <c r="D326" s="53" t="s">
        <v>2582</v>
      </c>
      <c r="E326" s="53" t="s">
        <v>1639</v>
      </c>
      <c r="F326" s="53" t="s">
        <v>2563</v>
      </c>
      <c r="G326" s="53" t="s">
        <v>2583</v>
      </c>
      <c r="H326" s="53" t="s">
        <v>2562</v>
      </c>
      <c r="I326" s="53" t="s">
        <v>1635</v>
      </c>
      <c r="J326" s="53" t="s">
        <v>1636</v>
      </c>
      <c r="K326" s="53" t="s">
        <v>5252</v>
      </c>
      <c r="L326" s="53" t="s">
        <v>3715</v>
      </c>
      <c r="M326" s="53" t="s">
        <v>5253</v>
      </c>
      <c r="N326" s="53" t="s">
        <v>5254</v>
      </c>
      <c r="O326" s="54">
        <v>18300</v>
      </c>
      <c r="P326" s="53" t="s">
        <v>5255</v>
      </c>
      <c r="Q326" s="53">
        <v>1</v>
      </c>
      <c r="R326" s="55">
        <v>50.7393</v>
      </c>
      <c r="S326" s="55">
        <v>18.075500000000002</v>
      </c>
      <c r="T326" s="55">
        <v>50.743299999999998</v>
      </c>
      <c r="U326" s="55">
        <v>18.055499999999999</v>
      </c>
      <c r="V326" s="53" t="s">
        <v>89</v>
      </c>
      <c r="W326" s="85">
        <v>0</v>
      </c>
      <c r="X326" s="87">
        <v>0</v>
      </c>
      <c r="Y326" s="1" t="s">
        <v>7166</v>
      </c>
    </row>
    <row r="327" spans="1:25" ht="50.1" hidden="1" customHeight="1" x14ac:dyDescent="0.25">
      <c r="A327" s="53" t="s">
        <v>89</v>
      </c>
      <c r="B327" s="53" t="str">
        <f>IF(COUNTIF('Aglomeracje 2022 r.'!$C$13:$C$207,' Dane pomocnicze (ze spr. 21)'!C327)=1,"TAK",IF(COUNTIF('Aglomeracje 2022 r.'!$C$13:$C$207,' Dane pomocnicze (ze spr. 21)'!C327)&gt;1,"TAK, UWAGA, wystepuje w sprawozdaniu więcej niż jeden raz!!!","BRAK"))</f>
        <v>BRAK</v>
      </c>
      <c r="C327" s="53" t="s">
        <v>419</v>
      </c>
      <c r="D327" s="53" t="s">
        <v>2584</v>
      </c>
      <c r="E327" s="53" t="s">
        <v>1639</v>
      </c>
      <c r="F327" s="53" t="s">
        <v>2563</v>
      </c>
      <c r="G327" s="53" t="s">
        <v>2585</v>
      </c>
      <c r="H327" s="53" t="s">
        <v>89</v>
      </c>
      <c r="I327" s="53" t="s">
        <v>1657</v>
      </c>
      <c r="J327" s="53" t="s">
        <v>1636</v>
      </c>
      <c r="K327" s="53" t="s">
        <v>2584</v>
      </c>
      <c r="L327" s="53" t="s">
        <v>3641</v>
      </c>
      <c r="M327" s="53" t="s">
        <v>2584</v>
      </c>
      <c r="N327" s="53" t="s">
        <v>5256</v>
      </c>
      <c r="O327" s="54">
        <v>3226</v>
      </c>
      <c r="P327" s="53" t="s">
        <v>5257</v>
      </c>
      <c r="Q327" s="53">
        <v>1</v>
      </c>
      <c r="R327" s="55">
        <v>50.078800000000001</v>
      </c>
      <c r="S327" s="55">
        <v>18.002700000000001</v>
      </c>
      <c r="T327" s="55">
        <v>50.0794</v>
      </c>
      <c r="U327" s="55">
        <v>18.0288</v>
      </c>
      <c r="V327" s="53" t="s">
        <v>89</v>
      </c>
      <c r="W327" s="85">
        <v>2.5</v>
      </c>
      <c r="X327" s="87">
        <v>0</v>
      </c>
      <c r="Y327" s="1" t="s">
        <v>7251</v>
      </c>
    </row>
    <row r="328" spans="1:25" ht="50.1" hidden="1" customHeight="1" x14ac:dyDescent="0.25">
      <c r="A328" s="53" t="s">
        <v>89</v>
      </c>
      <c r="B328" s="53" t="str">
        <f>IF(COUNTIF('Aglomeracje 2022 r.'!$C$13:$C$207,' Dane pomocnicze (ze spr. 21)'!C328)=1,"TAK",IF(COUNTIF('Aglomeracje 2022 r.'!$C$13:$C$207,' Dane pomocnicze (ze spr. 21)'!C328)&gt;1,"TAK, UWAGA, wystepuje w sprawozdaniu więcej niż jeden raz!!!","BRAK"))</f>
        <v>BRAK</v>
      </c>
      <c r="C328" s="53" t="s">
        <v>420</v>
      </c>
      <c r="D328" s="53" t="s">
        <v>2586</v>
      </c>
      <c r="E328" s="53" t="s">
        <v>1639</v>
      </c>
      <c r="F328" s="53" t="s">
        <v>2563</v>
      </c>
      <c r="G328" s="53" t="s">
        <v>2587</v>
      </c>
      <c r="H328" s="53" t="s">
        <v>2562</v>
      </c>
      <c r="I328" s="53" t="s">
        <v>1635</v>
      </c>
      <c r="J328" s="53" t="s">
        <v>1636</v>
      </c>
      <c r="K328" s="53" t="s">
        <v>2586</v>
      </c>
      <c r="L328" s="53" t="s">
        <v>3669</v>
      </c>
      <c r="M328" s="53" t="s">
        <v>2586</v>
      </c>
      <c r="N328" s="53" t="s">
        <v>5258</v>
      </c>
      <c r="O328" s="54">
        <v>8057</v>
      </c>
      <c r="P328" s="53" t="s">
        <v>5259</v>
      </c>
      <c r="Q328" s="53">
        <v>1</v>
      </c>
      <c r="R328" s="55">
        <v>50.353499999999997</v>
      </c>
      <c r="S328" s="55">
        <v>17.861000000000001</v>
      </c>
      <c r="T328" s="55">
        <v>50.386200000000002</v>
      </c>
      <c r="U328" s="55">
        <v>17.8537</v>
      </c>
      <c r="V328" s="53" t="s">
        <v>89</v>
      </c>
      <c r="W328" s="85">
        <v>0.55000000000000004</v>
      </c>
      <c r="X328" s="87">
        <v>10</v>
      </c>
      <c r="Y328" s="1" t="s">
        <v>7344</v>
      </c>
    </row>
    <row r="329" spans="1:25" ht="50.1" hidden="1" customHeight="1" x14ac:dyDescent="0.25">
      <c r="A329" s="53" t="s">
        <v>89</v>
      </c>
      <c r="B329" s="53" t="str">
        <f>IF(COUNTIF('Aglomeracje 2022 r.'!$C$13:$C$207,' Dane pomocnicze (ze spr. 21)'!C329)=1,"TAK",IF(COUNTIF('Aglomeracje 2022 r.'!$C$13:$C$207,' Dane pomocnicze (ze spr. 21)'!C329)&gt;1,"TAK, UWAGA, wystepuje w sprawozdaniu więcej niż jeden raz!!!","BRAK"))</f>
        <v>BRAK</v>
      </c>
      <c r="C329" s="53" t="s">
        <v>421</v>
      </c>
      <c r="D329" s="53" t="s">
        <v>2588</v>
      </c>
      <c r="E329" s="53" t="s">
        <v>1639</v>
      </c>
      <c r="F329" s="53" t="s">
        <v>2563</v>
      </c>
      <c r="G329" s="53" t="s">
        <v>2576</v>
      </c>
      <c r="H329" s="53" t="s">
        <v>2562</v>
      </c>
      <c r="I329" s="53" t="s">
        <v>1635</v>
      </c>
      <c r="J329" s="53" t="s">
        <v>1636</v>
      </c>
      <c r="K329" s="53" t="s">
        <v>2588</v>
      </c>
      <c r="L329" s="53" t="s">
        <v>3669</v>
      </c>
      <c r="M329" s="53" t="s">
        <v>2588</v>
      </c>
      <c r="N329" s="53" t="s">
        <v>5260</v>
      </c>
      <c r="O329" s="54">
        <v>8303</v>
      </c>
      <c r="P329" s="53" t="s">
        <v>5261</v>
      </c>
      <c r="Q329" s="53">
        <v>1</v>
      </c>
      <c r="R329" s="55">
        <v>51.017699999999998</v>
      </c>
      <c r="S329" s="55">
        <v>18.049399999999999</v>
      </c>
      <c r="T329" s="55">
        <v>51.014200000000002</v>
      </c>
      <c r="U329" s="55">
        <v>18.033899999999999</v>
      </c>
      <c r="V329" s="53" t="s">
        <v>89</v>
      </c>
      <c r="W329" s="85">
        <v>0</v>
      </c>
      <c r="X329" s="87">
        <v>0</v>
      </c>
      <c r="Y329" s="1" t="s">
        <v>7166</v>
      </c>
    </row>
    <row r="330" spans="1:25" ht="50.1" hidden="1" customHeight="1" x14ac:dyDescent="0.25">
      <c r="A330" s="53" t="s">
        <v>89</v>
      </c>
      <c r="B330" s="53" t="str">
        <f>IF(COUNTIF('Aglomeracje 2022 r.'!$C$13:$C$207,' Dane pomocnicze (ze spr. 21)'!C330)=1,"TAK",IF(COUNTIF('Aglomeracje 2022 r.'!$C$13:$C$207,' Dane pomocnicze (ze spr. 21)'!C330)&gt;1,"TAK, UWAGA, wystepuje w sprawozdaniu więcej niż jeden raz!!!","BRAK"))</f>
        <v>BRAK</v>
      </c>
      <c r="C330" s="53" t="s">
        <v>422</v>
      </c>
      <c r="D330" s="53" t="s">
        <v>2591</v>
      </c>
      <c r="E330" s="53" t="s">
        <v>1639</v>
      </c>
      <c r="F330" s="53" t="s">
        <v>2563</v>
      </c>
      <c r="G330" s="53" t="s">
        <v>2578</v>
      </c>
      <c r="H330" s="53" t="s">
        <v>2562</v>
      </c>
      <c r="I330" s="53" t="s">
        <v>1657</v>
      </c>
      <c r="J330" s="53" t="s">
        <v>1636</v>
      </c>
      <c r="K330" s="53" t="s">
        <v>5266</v>
      </c>
      <c r="L330" s="53" t="s">
        <v>3669</v>
      </c>
      <c r="M330" s="53" t="s">
        <v>5266</v>
      </c>
      <c r="N330" s="53" t="s">
        <v>5267</v>
      </c>
      <c r="O330" s="54">
        <v>9180</v>
      </c>
      <c r="P330" s="53" t="s">
        <v>5268</v>
      </c>
      <c r="Q330" s="53">
        <v>1</v>
      </c>
      <c r="R330" s="55">
        <v>50.361699999999999</v>
      </c>
      <c r="S330" s="55">
        <v>18.285</v>
      </c>
      <c r="T330" s="55">
        <v>50.6051</v>
      </c>
      <c r="U330" s="55">
        <v>18.466799999999999</v>
      </c>
      <c r="V330" s="53" t="s">
        <v>89</v>
      </c>
      <c r="W330" s="85">
        <v>4.9000000000000004</v>
      </c>
      <c r="X330" s="87">
        <v>6.5</v>
      </c>
      <c r="Y330" s="1" t="s">
        <v>7345</v>
      </c>
    </row>
    <row r="331" spans="1:25" ht="50.1" hidden="1" customHeight="1" x14ac:dyDescent="0.25">
      <c r="A331" s="53" t="s">
        <v>89</v>
      </c>
      <c r="B331" s="53" t="str">
        <f>IF(COUNTIF('Aglomeracje 2022 r.'!$C$13:$C$207,' Dane pomocnicze (ze spr. 21)'!C331)=1,"TAK",IF(COUNTIF('Aglomeracje 2022 r.'!$C$13:$C$207,' Dane pomocnicze (ze spr. 21)'!C331)&gt;1,"TAK, UWAGA, wystepuje w sprawozdaniu więcej niż jeden raz!!!","BRAK"))</f>
        <v>BRAK</v>
      </c>
      <c r="C331" s="53" t="s">
        <v>423</v>
      </c>
      <c r="D331" s="53" t="s">
        <v>2335</v>
      </c>
      <c r="E331" s="53" t="s">
        <v>1639</v>
      </c>
      <c r="F331" s="53" t="s">
        <v>2563</v>
      </c>
      <c r="G331" s="53" t="s">
        <v>2580</v>
      </c>
      <c r="H331" s="53" t="s">
        <v>2562</v>
      </c>
      <c r="I331" s="53" t="s">
        <v>1635</v>
      </c>
      <c r="J331" s="53" t="s">
        <v>1636</v>
      </c>
      <c r="K331" s="53" t="s">
        <v>2335</v>
      </c>
      <c r="L331" s="53" t="s">
        <v>3669</v>
      </c>
      <c r="M331" s="53" t="s">
        <v>2335</v>
      </c>
      <c r="N331" s="53" t="s">
        <v>5273</v>
      </c>
      <c r="O331" s="54">
        <v>10491</v>
      </c>
      <c r="P331" s="53" t="s">
        <v>5274</v>
      </c>
      <c r="Q331" s="53">
        <v>1</v>
      </c>
      <c r="R331" s="55">
        <v>50.880499999999998</v>
      </c>
      <c r="S331" s="55">
        <v>18.419499999999999</v>
      </c>
      <c r="T331" s="55">
        <v>50.878100000000003</v>
      </c>
      <c r="U331" s="55">
        <v>18.398900000000001</v>
      </c>
      <c r="V331" s="53" t="s">
        <v>89</v>
      </c>
      <c r="W331" s="85">
        <v>0</v>
      </c>
      <c r="X331" s="87">
        <v>0</v>
      </c>
      <c r="Y331" s="1" t="s">
        <v>7166</v>
      </c>
    </row>
    <row r="332" spans="1:25" ht="50.1" hidden="1" customHeight="1" x14ac:dyDescent="0.25">
      <c r="A332" s="53" t="s">
        <v>89</v>
      </c>
      <c r="B332" s="53" t="str">
        <f>IF(COUNTIF('Aglomeracje 2022 r.'!$C$13:$C$207,' Dane pomocnicze (ze spr. 21)'!C332)=1,"TAK",IF(COUNTIF('Aglomeracje 2022 r.'!$C$13:$C$207,' Dane pomocnicze (ze spr. 21)'!C332)&gt;1,"TAK, UWAGA, wystepuje w sprawozdaniu więcej niż jeden raz!!!","BRAK"))</f>
        <v>BRAK</v>
      </c>
      <c r="C332" s="53" t="s">
        <v>424</v>
      </c>
      <c r="D332" s="53" t="s">
        <v>2595</v>
      </c>
      <c r="E332" s="53" t="s">
        <v>1639</v>
      </c>
      <c r="F332" s="53" t="s">
        <v>2563</v>
      </c>
      <c r="G332" s="53" t="s">
        <v>2568</v>
      </c>
      <c r="H332" s="53" t="s">
        <v>2562</v>
      </c>
      <c r="I332" s="53" t="s">
        <v>1657</v>
      </c>
      <c r="J332" s="53" t="s">
        <v>1636</v>
      </c>
      <c r="K332" s="53" t="s">
        <v>2595</v>
      </c>
      <c r="L332" s="53" t="s">
        <v>3641</v>
      </c>
      <c r="M332" s="53" t="s">
        <v>2595</v>
      </c>
      <c r="N332" s="53" t="s">
        <v>5277</v>
      </c>
      <c r="O332" s="54">
        <v>9019</v>
      </c>
      <c r="P332" s="53" t="s">
        <v>5278</v>
      </c>
      <c r="Q332" s="53">
        <v>1</v>
      </c>
      <c r="R332" s="55">
        <v>50.492699999999999</v>
      </c>
      <c r="S332" s="55">
        <v>18.017499999999998</v>
      </c>
      <c r="T332" s="55">
        <v>50.541699999999999</v>
      </c>
      <c r="U332" s="55">
        <v>17.954899999999999</v>
      </c>
      <c r="V332" s="53" t="s">
        <v>89</v>
      </c>
      <c r="W332" s="85">
        <v>0</v>
      </c>
      <c r="X332" s="87">
        <v>2.25</v>
      </c>
      <c r="Y332" s="1" t="s">
        <v>7346</v>
      </c>
    </row>
    <row r="333" spans="1:25" ht="50.1" hidden="1" customHeight="1" x14ac:dyDescent="0.25">
      <c r="A333" s="53" t="s">
        <v>89</v>
      </c>
      <c r="B333" s="53" t="str">
        <f>IF(COUNTIF('Aglomeracje 2022 r.'!$C$13:$C$207,' Dane pomocnicze (ze spr. 21)'!C333)=1,"TAK",IF(COUNTIF('Aglomeracje 2022 r.'!$C$13:$C$207,' Dane pomocnicze (ze spr. 21)'!C333)&gt;1,"TAK, UWAGA, wystepuje w sprawozdaniu więcej niż jeden raz!!!","BRAK"))</f>
        <v>BRAK</v>
      </c>
      <c r="C333" s="53" t="s">
        <v>425</v>
      </c>
      <c r="D333" s="53" t="s">
        <v>2596</v>
      </c>
      <c r="E333" s="53" t="s">
        <v>1639</v>
      </c>
      <c r="F333" s="53" t="s">
        <v>2563</v>
      </c>
      <c r="G333" s="53" t="s">
        <v>2566</v>
      </c>
      <c r="H333" s="53" t="s">
        <v>89</v>
      </c>
      <c r="I333" s="53" t="s">
        <v>1657</v>
      </c>
      <c r="J333" s="53" t="s">
        <v>1636</v>
      </c>
      <c r="K333" s="53" t="s">
        <v>2596</v>
      </c>
      <c r="L333" s="53" t="s">
        <v>3715</v>
      </c>
      <c r="M333" s="53" t="s">
        <v>2596</v>
      </c>
      <c r="N333" s="53" t="s">
        <v>5279</v>
      </c>
      <c r="O333" s="54">
        <v>4035</v>
      </c>
      <c r="P333" s="53" t="s">
        <v>5280</v>
      </c>
      <c r="Q333" s="53">
        <v>1</v>
      </c>
      <c r="R333" s="55">
        <v>50.242199999999997</v>
      </c>
      <c r="S333" s="55">
        <v>18.0459</v>
      </c>
      <c r="T333" s="55">
        <v>50.248600000000003</v>
      </c>
      <c r="U333" s="55">
        <v>18.057300000000001</v>
      </c>
      <c r="V333" s="53" t="s">
        <v>89</v>
      </c>
      <c r="W333" s="85">
        <v>0.3</v>
      </c>
      <c r="X333" s="87">
        <v>0</v>
      </c>
      <c r="Y333" s="1" t="s">
        <v>7183</v>
      </c>
    </row>
    <row r="334" spans="1:25" ht="50.1" hidden="1" customHeight="1" x14ac:dyDescent="0.25">
      <c r="A334" s="53" t="s">
        <v>89</v>
      </c>
      <c r="B334" s="53" t="str">
        <f>IF(COUNTIF('Aglomeracje 2022 r.'!$C$13:$C$207,' Dane pomocnicze (ze spr. 21)'!C334)=1,"TAK",IF(COUNTIF('Aglomeracje 2022 r.'!$C$13:$C$207,' Dane pomocnicze (ze spr. 21)'!C334)&gt;1,"TAK, UWAGA, wystepuje w sprawozdaniu więcej niż jeden raz!!!","BRAK"))</f>
        <v>BRAK</v>
      </c>
      <c r="C334" s="53" t="s">
        <v>426</v>
      </c>
      <c r="D334" s="53" t="s">
        <v>2597</v>
      </c>
      <c r="E334" s="53" t="s">
        <v>1650</v>
      </c>
      <c r="F334" s="53" t="s">
        <v>2563</v>
      </c>
      <c r="G334" s="53" t="s">
        <v>1954</v>
      </c>
      <c r="H334" s="53" t="s">
        <v>2562</v>
      </c>
      <c r="I334" s="53" t="s">
        <v>1657</v>
      </c>
      <c r="J334" s="53" t="s">
        <v>1636</v>
      </c>
      <c r="K334" s="53" t="s">
        <v>5281</v>
      </c>
      <c r="L334" s="53" t="s">
        <v>3715</v>
      </c>
      <c r="M334" s="53" t="s">
        <v>5281</v>
      </c>
      <c r="N334" s="53" t="s">
        <v>5282</v>
      </c>
      <c r="O334" s="54">
        <v>7538</v>
      </c>
      <c r="P334" s="53">
        <v>0</v>
      </c>
      <c r="Q334" s="53">
        <v>2</v>
      </c>
      <c r="R334" s="55">
        <v>50.82</v>
      </c>
      <c r="S334" s="55">
        <v>17.743200000000002</v>
      </c>
      <c r="T334" s="55">
        <v>0</v>
      </c>
      <c r="U334" s="55">
        <v>0</v>
      </c>
      <c r="V334" s="53" t="s">
        <v>89</v>
      </c>
      <c r="W334" s="85">
        <v>0</v>
      </c>
      <c r="X334" s="87">
        <v>2.4</v>
      </c>
      <c r="Y334" s="1" t="s">
        <v>7347</v>
      </c>
    </row>
    <row r="335" spans="1:25" ht="50.1" hidden="1" customHeight="1" x14ac:dyDescent="0.25">
      <c r="A335" s="53" t="s">
        <v>89</v>
      </c>
      <c r="B335" s="53" t="str">
        <f>IF(COUNTIF('Aglomeracje 2022 r.'!$C$13:$C$207,' Dane pomocnicze (ze spr. 21)'!C335)=1,"TAK",IF(COUNTIF('Aglomeracje 2022 r.'!$C$13:$C$207,' Dane pomocnicze (ze spr. 21)'!C335)&gt;1,"TAK, UWAGA, wystepuje w sprawozdaniu więcej niż jeden raz!!!","BRAK"))</f>
        <v>BRAK</v>
      </c>
      <c r="C335" s="53" t="s">
        <v>427</v>
      </c>
      <c r="D335" s="53" t="s">
        <v>2598</v>
      </c>
      <c r="E335" s="53" t="s">
        <v>1639</v>
      </c>
      <c r="F335" s="53" t="s">
        <v>2563</v>
      </c>
      <c r="G335" s="53" t="s">
        <v>1954</v>
      </c>
      <c r="H335" s="53" t="s">
        <v>2562</v>
      </c>
      <c r="I335" s="53" t="s">
        <v>1657</v>
      </c>
      <c r="J335" s="53" t="s">
        <v>1636</v>
      </c>
      <c r="K335" s="53" t="s">
        <v>2598</v>
      </c>
      <c r="L335" s="53" t="s">
        <v>3715</v>
      </c>
      <c r="M335" s="53" t="s">
        <v>2598</v>
      </c>
      <c r="N335" s="53" t="s">
        <v>5283</v>
      </c>
      <c r="O335" s="54">
        <v>2105</v>
      </c>
      <c r="P335" s="53" t="s">
        <v>5284</v>
      </c>
      <c r="Q335" s="53">
        <v>1</v>
      </c>
      <c r="R335" s="55">
        <v>50.86</v>
      </c>
      <c r="S335" s="55">
        <v>17.993300000000001</v>
      </c>
      <c r="T335" s="55">
        <v>50.866493599999998</v>
      </c>
      <c r="U335" s="55">
        <v>17.933439799999999</v>
      </c>
      <c r="V335" s="53" t="s">
        <v>89</v>
      </c>
      <c r="W335" s="85" t="e">
        <v>#N/A</v>
      </c>
      <c r="X335" s="87" t="e">
        <v>#N/A</v>
      </c>
      <c r="Y335" s="1" t="e">
        <v>#N/A</v>
      </c>
    </row>
    <row r="336" spans="1:25" ht="50.1" hidden="1" customHeight="1" x14ac:dyDescent="0.25">
      <c r="A336" s="53" t="s">
        <v>89</v>
      </c>
      <c r="B336" s="53" t="str">
        <f>IF(COUNTIF('Aglomeracje 2022 r.'!$C$13:$C$207,' Dane pomocnicze (ze spr. 21)'!C336)=1,"TAK",IF(COUNTIF('Aglomeracje 2022 r.'!$C$13:$C$207,' Dane pomocnicze (ze spr. 21)'!C336)&gt;1,"TAK, UWAGA, wystepuje w sprawozdaniu więcej niż jeden raz!!!","BRAK"))</f>
        <v>BRAK</v>
      </c>
      <c r="C336" s="53" t="s">
        <v>428</v>
      </c>
      <c r="D336" s="53" t="s">
        <v>2599</v>
      </c>
      <c r="E336" s="53" t="s">
        <v>1639</v>
      </c>
      <c r="F336" s="53" t="s">
        <v>2563</v>
      </c>
      <c r="G336" s="53" t="s">
        <v>1954</v>
      </c>
      <c r="H336" s="53" t="s">
        <v>2562</v>
      </c>
      <c r="I336" s="53" t="s">
        <v>1635</v>
      </c>
      <c r="J336" s="53" t="s">
        <v>1636</v>
      </c>
      <c r="K336" s="53" t="s">
        <v>2599</v>
      </c>
      <c r="L336" s="53" t="s">
        <v>3715</v>
      </c>
      <c r="M336" s="53" t="s">
        <v>5285</v>
      </c>
      <c r="N336" s="53" t="s">
        <v>5286</v>
      </c>
      <c r="O336" s="54">
        <v>11118</v>
      </c>
      <c r="P336" s="53" t="s">
        <v>5287</v>
      </c>
      <c r="Q336" s="53">
        <v>1</v>
      </c>
      <c r="R336" s="55">
        <v>50.572200000000002</v>
      </c>
      <c r="S336" s="55">
        <v>18.076499999999999</v>
      </c>
      <c r="T336" s="55">
        <v>50.568899999999999</v>
      </c>
      <c r="U336" s="55">
        <v>18.014199999999999</v>
      </c>
      <c r="V336" s="53" t="s">
        <v>89</v>
      </c>
      <c r="W336" s="85">
        <v>0</v>
      </c>
      <c r="X336" s="87">
        <v>0</v>
      </c>
      <c r="Y336" s="1" t="s">
        <v>7166</v>
      </c>
    </row>
    <row r="337" spans="1:25" ht="50.1" hidden="1" customHeight="1" x14ac:dyDescent="0.25">
      <c r="A337" s="53" t="s">
        <v>89</v>
      </c>
      <c r="B337" s="53" t="str">
        <f>IF(COUNTIF('Aglomeracje 2022 r.'!$C$13:$C$207,' Dane pomocnicze (ze spr. 21)'!C337)=1,"TAK",IF(COUNTIF('Aglomeracje 2022 r.'!$C$13:$C$207,' Dane pomocnicze (ze spr. 21)'!C337)&gt;1,"TAK, UWAGA, wystepuje w sprawozdaniu więcej niż jeden raz!!!","BRAK"))</f>
        <v>BRAK</v>
      </c>
      <c r="C337" s="53" t="s">
        <v>429</v>
      </c>
      <c r="D337" s="53" t="s">
        <v>2600</v>
      </c>
      <c r="E337" s="53" t="s">
        <v>1639</v>
      </c>
      <c r="F337" s="53" t="s">
        <v>2563</v>
      </c>
      <c r="G337" s="53" t="s">
        <v>2578</v>
      </c>
      <c r="H337" s="53" t="s">
        <v>2562</v>
      </c>
      <c r="I337" s="53" t="s">
        <v>1635</v>
      </c>
      <c r="J337" s="53" t="s">
        <v>1636</v>
      </c>
      <c r="K337" s="53" t="s">
        <v>2600</v>
      </c>
      <c r="L337" s="53" t="s">
        <v>3669</v>
      </c>
      <c r="M337" s="53" t="s">
        <v>2600</v>
      </c>
      <c r="N337" s="53" t="s">
        <v>5288</v>
      </c>
      <c r="O337" s="54">
        <v>6225</v>
      </c>
      <c r="P337" s="53" t="s">
        <v>5289</v>
      </c>
      <c r="Q337" s="53">
        <v>1</v>
      </c>
      <c r="R337" s="55">
        <v>50.652700000000003</v>
      </c>
      <c r="S337" s="55">
        <v>18.373799999999999</v>
      </c>
      <c r="T337" s="55">
        <v>50.666699999999999</v>
      </c>
      <c r="U337" s="55">
        <v>18.3</v>
      </c>
      <c r="V337" s="53" t="s">
        <v>89</v>
      </c>
      <c r="W337" s="85">
        <v>1.5</v>
      </c>
      <c r="X337" s="87">
        <v>0</v>
      </c>
      <c r="Y337" s="1" t="s">
        <v>7348</v>
      </c>
    </row>
    <row r="338" spans="1:25" ht="50.1" hidden="1" customHeight="1" x14ac:dyDescent="0.25">
      <c r="A338" s="53" t="s">
        <v>89</v>
      </c>
      <c r="B338" s="53" t="str">
        <f>IF(COUNTIF('Aglomeracje 2022 r.'!$C$13:$C$207,' Dane pomocnicze (ze spr. 21)'!C338)=1,"TAK",IF(COUNTIF('Aglomeracje 2022 r.'!$C$13:$C$207,' Dane pomocnicze (ze spr. 21)'!C338)&gt;1,"TAK, UWAGA, wystepuje w sprawozdaniu więcej niż jeden raz!!!","BRAK"))</f>
        <v>BRAK</v>
      </c>
      <c r="C338" s="53" t="s">
        <v>430</v>
      </c>
      <c r="D338" s="53" t="s">
        <v>2601</v>
      </c>
      <c r="E338" s="53" t="s">
        <v>1639</v>
      </c>
      <c r="F338" s="53" t="s">
        <v>2563</v>
      </c>
      <c r="G338" s="53" t="s">
        <v>1954</v>
      </c>
      <c r="H338" s="53" t="s">
        <v>2562</v>
      </c>
      <c r="I338" s="53" t="s">
        <v>1635</v>
      </c>
      <c r="J338" s="53" t="s">
        <v>1636</v>
      </c>
      <c r="K338" s="53" t="s">
        <v>2601</v>
      </c>
      <c r="L338" s="53" t="s">
        <v>3669</v>
      </c>
      <c r="M338" s="53" t="s">
        <v>2601</v>
      </c>
      <c r="N338" s="53" t="s">
        <v>5290</v>
      </c>
      <c r="O338" s="54">
        <v>5279</v>
      </c>
      <c r="P338" s="53" t="s">
        <v>5291</v>
      </c>
      <c r="Q338" s="53">
        <v>1</v>
      </c>
      <c r="R338" s="55">
        <v>50.573999999999998</v>
      </c>
      <c r="S338" s="55">
        <v>17.872900000000001</v>
      </c>
      <c r="T338" s="55">
        <v>50.583399999999997</v>
      </c>
      <c r="U338" s="55">
        <v>17.867100000000001</v>
      </c>
      <c r="V338" s="53" t="s">
        <v>89</v>
      </c>
      <c r="W338" s="85">
        <v>0</v>
      </c>
      <c r="X338" s="87">
        <v>0</v>
      </c>
      <c r="Y338" s="1" t="s">
        <v>7166</v>
      </c>
    </row>
    <row r="339" spans="1:25" ht="50.1" hidden="1" customHeight="1" x14ac:dyDescent="0.25">
      <c r="A339" s="53" t="s">
        <v>89</v>
      </c>
      <c r="B339" s="53" t="str">
        <f>IF(COUNTIF('Aglomeracje 2022 r.'!$C$13:$C$207,' Dane pomocnicze (ze spr. 21)'!C339)=1,"TAK",IF(COUNTIF('Aglomeracje 2022 r.'!$C$13:$C$207,' Dane pomocnicze (ze spr. 21)'!C339)&gt;1,"TAK, UWAGA, wystepuje w sprawozdaniu więcej niż jeden raz!!!","BRAK"))</f>
        <v>BRAK</v>
      </c>
      <c r="C339" s="53" t="s">
        <v>431</v>
      </c>
      <c r="D339" s="53" t="s">
        <v>2602</v>
      </c>
      <c r="E339" s="53" t="s">
        <v>1639</v>
      </c>
      <c r="F339" s="53" t="s">
        <v>2563</v>
      </c>
      <c r="G339" s="53" t="s">
        <v>2580</v>
      </c>
      <c r="H339" s="53" t="s">
        <v>2562</v>
      </c>
      <c r="I339" s="53" t="s">
        <v>1635</v>
      </c>
      <c r="J339" s="53" t="s">
        <v>1636</v>
      </c>
      <c r="K339" s="53" t="s">
        <v>2602</v>
      </c>
      <c r="L339" s="53" t="s">
        <v>3669</v>
      </c>
      <c r="M339" s="53" t="s">
        <v>2602</v>
      </c>
      <c r="N339" s="53" t="s">
        <v>5292</v>
      </c>
      <c r="O339" s="54">
        <v>4529</v>
      </c>
      <c r="P339" s="53" t="s">
        <v>5293</v>
      </c>
      <c r="Q339" s="53">
        <v>1</v>
      </c>
      <c r="R339" s="55">
        <v>50.728299999999997</v>
      </c>
      <c r="S339" s="55">
        <v>18.444800000000001</v>
      </c>
      <c r="T339" s="55">
        <v>50.729799999999997</v>
      </c>
      <c r="U339" s="55">
        <v>18.426400000000001</v>
      </c>
      <c r="V339" s="53" t="s">
        <v>89</v>
      </c>
      <c r="W339" s="85">
        <v>8.1999999999999993</v>
      </c>
      <c r="X339" s="87">
        <v>0</v>
      </c>
      <c r="Y339" s="1" t="s">
        <v>7349</v>
      </c>
    </row>
    <row r="340" spans="1:25" ht="50.1" hidden="1" customHeight="1" x14ac:dyDescent="0.25">
      <c r="A340" s="53" t="s">
        <v>89</v>
      </c>
      <c r="B340" s="53" t="str">
        <f>IF(COUNTIF('Aglomeracje 2022 r.'!$C$13:$C$207,' Dane pomocnicze (ze spr. 21)'!C340)=1,"TAK",IF(COUNTIF('Aglomeracje 2022 r.'!$C$13:$C$207,' Dane pomocnicze (ze spr. 21)'!C340)&gt;1,"TAK, UWAGA, wystepuje w sprawozdaniu więcej niż jeden raz!!!","BRAK"))</f>
        <v>BRAK</v>
      </c>
      <c r="C340" s="53" t="s">
        <v>432</v>
      </c>
      <c r="D340" s="53" t="s">
        <v>2603</v>
      </c>
      <c r="E340" s="53" t="s">
        <v>1639</v>
      </c>
      <c r="F340" s="53" t="s">
        <v>2563</v>
      </c>
      <c r="G340" s="53" t="s">
        <v>2585</v>
      </c>
      <c r="H340" s="53" t="s">
        <v>89</v>
      </c>
      <c r="I340" s="53" t="s">
        <v>1657</v>
      </c>
      <c r="J340" s="53" t="s">
        <v>1636</v>
      </c>
      <c r="K340" s="53" t="s">
        <v>5294</v>
      </c>
      <c r="L340" s="53" t="s">
        <v>3715</v>
      </c>
      <c r="M340" s="53" t="s">
        <v>5295</v>
      </c>
      <c r="N340" s="53" t="s">
        <v>5296</v>
      </c>
      <c r="O340" s="54">
        <v>3500</v>
      </c>
      <c r="P340" s="53">
        <v>0</v>
      </c>
      <c r="Q340" s="53">
        <v>1</v>
      </c>
      <c r="R340" s="55">
        <v>50.050400000000003</v>
      </c>
      <c r="S340" s="55">
        <v>17.793800000000001</v>
      </c>
      <c r="T340" s="55">
        <v>50.045699999999997</v>
      </c>
      <c r="U340" s="55">
        <v>17.771799999999999</v>
      </c>
      <c r="V340" s="53" t="s">
        <v>89</v>
      </c>
      <c r="W340" s="85">
        <v>14</v>
      </c>
      <c r="X340" s="87">
        <v>0</v>
      </c>
      <c r="Y340" s="1" t="s">
        <v>7350</v>
      </c>
    </row>
    <row r="341" spans="1:25" ht="50.1" hidden="1" customHeight="1" x14ac:dyDescent="0.25">
      <c r="A341" s="53" t="s">
        <v>89</v>
      </c>
      <c r="B341" s="53" t="str">
        <f>IF(COUNTIF('Aglomeracje 2022 r.'!$C$13:$C$207,' Dane pomocnicze (ze spr. 21)'!C341)=1,"TAK",IF(COUNTIF('Aglomeracje 2022 r.'!$C$13:$C$207,' Dane pomocnicze (ze spr. 21)'!C341)&gt;1,"TAK, UWAGA, wystepuje w sprawozdaniu więcej niż jeden raz!!!","BRAK"))</f>
        <v>BRAK</v>
      </c>
      <c r="C341" s="53" t="s">
        <v>433</v>
      </c>
      <c r="D341" s="53" t="s">
        <v>2604</v>
      </c>
      <c r="E341" s="53" t="s">
        <v>1639</v>
      </c>
      <c r="F341" s="53" t="s">
        <v>2563</v>
      </c>
      <c r="G341" s="53" t="s">
        <v>2576</v>
      </c>
      <c r="H341" s="53" t="s">
        <v>2562</v>
      </c>
      <c r="I341" s="53" t="s">
        <v>1635</v>
      </c>
      <c r="J341" s="53" t="s">
        <v>1636</v>
      </c>
      <c r="K341" s="53" t="s">
        <v>5297</v>
      </c>
      <c r="L341" s="53" t="s">
        <v>3715</v>
      </c>
      <c r="M341" s="53" t="s">
        <v>5298</v>
      </c>
      <c r="N341" s="53" t="s">
        <v>5299</v>
      </c>
      <c r="O341" s="54">
        <v>2841</v>
      </c>
      <c r="P341" s="53" t="s">
        <v>5300</v>
      </c>
      <c r="Q341" s="53">
        <v>1</v>
      </c>
      <c r="R341" s="55">
        <v>50.870399999999997</v>
      </c>
      <c r="S341" s="55">
        <v>18.2135</v>
      </c>
      <c r="T341" s="55">
        <v>50.848799999999997</v>
      </c>
      <c r="U341" s="55">
        <v>18.181699999999999</v>
      </c>
      <c r="V341" s="53" t="s">
        <v>89</v>
      </c>
      <c r="W341" s="85">
        <v>0.2</v>
      </c>
      <c r="X341" s="87">
        <v>0</v>
      </c>
      <c r="Y341" s="1" t="s">
        <v>7351</v>
      </c>
    </row>
    <row r="342" spans="1:25" ht="50.1" hidden="1" customHeight="1" x14ac:dyDescent="0.25">
      <c r="A342" s="53" t="s">
        <v>89</v>
      </c>
      <c r="B342" s="53" t="str">
        <f>IF(COUNTIF('Aglomeracje 2022 r.'!$C$13:$C$207,' Dane pomocnicze (ze spr. 21)'!C342)=1,"TAK",IF(COUNTIF('Aglomeracje 2022 r.'!$C$13:$C$207,' Dane pomocnicze (ze spr. 21)'!C342)&gt;1,"TAK, UWAGA, wystepuje w sprawozdaniu więcej niż jeden raz!!!","BRAK"))</f>
        <v>BRAK</v>
      </c>
      <c r="C342" s="53" t="s">
        <v>434</v>
      </c>
      <c r="D342" s="53" t="s">
        <v>2605</v>
      </c>
      <c r="E342" s="53" t="s">
        <v>1639</v>
      </c>
      <c r="F342" s="53" t="s">
        <v>2563</v>
      </c>
      <c r="G342" s="53" t="s">
        <v>2585</v>
      </c>
      <c r="H342" s="53" t="s">
        <v>89</v>
      </c>
      <c r="I342" s="53" t="s">
        <v>1657</v>
      </c>
      <c r="J342" s="53" t="s">
        <v>1636</v>
      </c>
      <c r="K342" s="53" t="s">
        <v>2605</v>
      </c>
      <c r="L342" s="53" t="s">
        <v>3669</v>
      </c>
      <c r="M342" s="53" t="s">
        <v>2605</v>
      </c>
      <c r="N342" s="53" t="s">
        <v>5301</v>
      </c>
      <c r="O342" s="54">
        <v>2886</v>
      </c>
      <c r="P342" s="53" t="s">
        <v>5302</v>
      </c>
      <c r="Q342" s="53">
        <v>1</v>
      </c>
      <c r="R342" s="55">
        <v>50.157899999999998</v>
      </c>
      <c r="S342" s="55">
        <v>17.985199999999999</v>
      </c>
      <c r="T342" s="55">
        <v>50.147599999999997</v>
      </c>
      <c r="U342" s="55">
        <v>17.992999999999999</v>
      </c>
      <c r="V342" s="53" t="s">
        <v>89</v>
      </c>
      <c r="W342" s="85">
        <v>0</v>
      </c>
      <c r="X342" s="87">
        <v>0</v>
      </c>
      <c r="Y342" s="1" t="s">
        <v>7166</v>
      </c>
    </row>
    <row r="343" spans="1:25" ht="50.1" hidden="1" customHeight="1" x14ac:dyDescent="0.25">
      <c r="A343" s="53" t="s">
        <v>89</v>
      </c>
      <c r="B343" s="53" t="str">
        <f>IF(COUNTIF('Aglomeracje 2022 r.'!$C$13:$C$207,' Dane pomocnicze (ze spr. 21)'!C343)=1,"TAK",IF(COUNTIF('Aglomeracje 2022 r.'!$C$13:$C$207,' Dane pomocnicze (ze spr. 21)'!C343)&gt;1,"TAK, UWAGA, wystepuje w sprawozdaniu więcej niż jeden raz!!!","BRAK"))</f>
        <v>BRAK</v>
      </c>
      <c r="C343" s="53" t="s">
        <v>435</v>
      </c>
      <c r="D343" s="53" t="s">
        <v>2606</v>
      </c>
      <c r="E343" s="53" t="s">
        <v>1639</v>
      </c>
      <c r="F343" s="53" t="s">
        <v>2563</v>
      </c>
      <c r="G343" s="53" t="s">
        <v>2566</v>
      </c>
      <c r="H343" s="53" t="s">
        <v>89</v>
      </c>
      <c r="I343" s="53" t="s">
        <v>1657</v>
      </c>
      <c r="J343" s="53" t="s">
        <v>1636</v>
      </c>
      <c r="K343" s="53" t="s">
        <v>2606</v>
      </c>
      <c r="L343" s="53" t="s">
        <v>3821</v>
      </c>
      <c r="M343" s="53" t="s">
        <v>2606</v>
      </c>
      <c r="N343" s="53" t="s">
        <v>5303</v>
      </c>
      <c r="O343" s="54">
        <v>3700</v>
      </c>
      <c r="P343" s="53" t="s">
        <v>5304</v>
      </c>
      <c r="Q343" s="53">
        <v>1</v>
      </c>
      <c r="R343" s="55">
        <v>50.226599999999998</v>
      </c>
      <c r="S343" s="55">
        <v>18.123899999999999</v>
      </c>
      <c r="T343" s="55">
        <v>50.228400000000001</v>
      </c>
      <c r="U343" s="55">
        <v>18.141300000000001</v>
      </c>
      <c r="V343" s="53" t="s">
        <v>89</v>
      </c>
      <c r="W343" s="85">
        <v>0</v>
      </c>
      <c r="X343" s="87">
        <v>0</v>
      </c>
      <c r="Y343" s="1" t="s">
        <v>7166</v>
      </c>
    </row>
    <row r="344" spans="1:25" ht="50.1" hidden="1" customHeight="1" x14ac:dyDescent="0.25">
      <c r="A344" s="53" t="s">
        <v>89</v>
      </c>
      <c r="B344" s="53" t="str">
        <f>IF(COUNTIF('Aglomeracje 2022 r.'!$C$13:$C$207,' Dane pomocnicze (ze spr. 21)'!C344)=1,"TAK",IF(COUNTIF('Aglomeracje 2022 r.'!$C$13:$C$207,' Dane pomocnicze (ze spr. 21)'!C344)&gt;1,"TAK, UWAGA, wystepuje w sprawozdaniu więcej niż jeden raz!!!","BRAK"))</f>
        <v>BRAK</v>
      </c>
      <c r="C344" s="53" t="s">
        <v>436</v>
      </c>
      <c r="D344" s="53" t="s">
        <v>2122</v>
      </c>
      <c r="E344" s="53" t="s">
        <v>1639</v>
      </c>
      <c r="F344" s="53" t="s">
        <v>2563</v>
      </c>
      <c r="G344" s="53" t="s">
        <v>2578</v>
      </c>
      <c r="H344" s="53" t="s">
        <v>89</v>
      </c>
      <c r="I344" s="53" t="s">
        <v>1657</v>
      </c>
      <c r="J344" s="53" t="s">
        <v>1636</v>
      </c>
      <c r="K344" s="53" t="s">
        <v>2122</v>
      </c>
      <c r="L344" s="53" t="s">
        <v>3669</v>
      </c>
      <c r="M344" s="53" t="s">
        <v>2122</v>
      </c>
      <c r="N344" s="53" t="s">
        <v>5305</v>
      </c>
      <c r="O344" s="54">
        <v>6250</v>
      </c>
      <c r="P344" s="53" t="s">
        <v>5306</v>
      </c>
      <c r="Q344" s="53">
        <v>1</v>
      </c>
      <c r="R344" s="55">
        <v>50.389099999999999</v>
      </c>
      <c r="S344" s="55">
        <v>18.348800000000001</v>
      </c>
      <c r="T344" s="55">
        <v>50.383400000000002</v>
      </c>
      <c r="U344" s="55">
        <v>18.3309</v>
      </c>
      <c r="V344" s="53" t="s">
        <v>89</v>
      </c>
      <c r="W344" s="85">
        <v>0</v>
      </c>
      <c r="X344" s="87">
        <v>50</v>
      </c>
      <c r="Y344" s="1" t="s">
        <v>7352</v>
      </c>
    </row>
    <row r="345" spans="1:25" ht="50.1" hidden="1" customHeight="1" x14ac:dyDescent="0.25">
      <c r="A345" s="53" t="s">
        <v>89</v>
      </c>
      <c r="B345" s="53" t="str">
        <f>IF(COUNTIF('Aglomeracje 2022 r.'!$C$13:$C$207,' Dane pomocnicze (ze spr. 21)'!C345)=1,"TAK",IF(COUNTIF('Aglomeracje 2022 r.'!$C$13:$C$207,' Dane pomocnicze (ze spr. 21)'!C345)&gt;1,"TAK, UWAGA, wystepuje w sprawozdaniu więcej niż jeden raz!!!","BRAK"))</f>
        <v>BRAK</v>
      </c>
      <c r="C345" s="53" t="s">
        <v>437</v>
      </c>
      <c r="D345" s="53" t="s">
        <v>2120</v>
      </c>
      <c r="E345" s="53" t="s">
        <v>1639</v>
      </c>
      <c r="F345" s="53" t="s">
        <v>2563</v>
      </c>
      <c r="G345" s="53" t="s">
        <v>2587</v>
      </c>
      <c r="H345" s="53" t="s">
        <v>2562</v>
      </c>
      <c r="I345" s="53" t="s">
        <v>1635</v>
      </c>
      <c r="J345" s="53" t="s">
        <v>1636</v>
      </c>
      <c r="K345" s="53" t="s">
        <v>2120</v>
      </c>
      <c r="L345" s="53" t="s">
        <v>3669</v>
      </c>
      <c r="M345" s="53" t="s">
        <v>2120</v>
      </c>
      <c r="N345" s="53" t="s">
        <v>5309</v>
      </c>
      <c r="O345" s="54">
        <v>2463</v>
      </c>
      <c r="P345" s="53" t="s">
        <v>5310</v>
      </c>
      <c r="Q345" s="53">
        <v>1</v>
      </c>
      <c r="R345" s="55">
        <v>50.384700000000002</v>
      </c>
      <c r="S345" s="55">
        <v>17.659800000000001</v>
      </c>
      <c r="T345" s="55">
        <v>50.131900000000002</v>
      </c>
      <c r="U345" s="55">
        <v>17.395</v>
      </c>
      <c r="V345" s="53" t="s">
        <v>89</v>
      </c>
      <c r="W345" s="85">
        <v>0</v>
      </c>
      <c r="X345" s="87">
        <v>0</v>
      </c>
      <c r="Y345" s="1" t="s">
        <v>7166</v>
      </c>
    </row>
    <row r="346" spans="1:25" ht="50.1" hidden="1" customHeight="1" x14ac:dyDescent="0.25">
      <c r="A346" s="53" t="s">
        <v>89</v>
      </c>
      <c r="B346" s="53" t="str">
        <f>IF(COUNTIF('Aglomeracje 2022 r.'!$C$13:$C$207,' Dane pomocnicze (ze spr. 21)'!C346)=1,"TAK",IF(COUNTIF('Aglomeracje 2022 r.'!$C$13:$C$207,' Dane pomocnicze (ze spr. 21)'!C346)&gt;1,"TAK, UWAGA, wystepuje w sprawozdaniu więcej niż jeden raz!!!","BRAK"))</f>
        <v>BRAK</v>
      </c>
      <c r="C346" s="53" t="s">
        <v>438</v>
      </c>
      <c r="D346" s="53" t="s">
        <v>2608</v>
      </c>
      <c r="E346" s="53" t="s">
        <v>1745</v>
      </c>
      <c r="F346" s="53" t="s">
        <v>2563</v>
      </c>
      <c r="G346" s="53" t="s">
        <v>2578</v>
      </c>
      <c r="H346" s="53" t="s">
        <v>2562</v>
      </c>
      <c r="I346" s="53" t="s">
        <v>1635</v>
      </c>
      <c r="J346" s="53" t="s">
        <v>1636</v>
      </c>
      <c r="K346" s="53" t="s">
        <v>5311</v>
      </c>
      <c r="L346" s="53" t="s">
        <v>3669</v>
      </c>
      <c r="M346" s="53" t="s">
        <v>5311</v>
      </c>
      <c r="N346" s="53" t="s">
        <v>5312</v>
      </c>
      <c r="O346" s="54">
        <v>5040</v>
      </c>
      <c r="P346" s="53" t="s">
        <v>5313</v>
      </c>
      <c r="Q346" s="53">
        <v>0</v>
      </c>
      <c r="R346" s="55">
        <v>50.430500000000002</v>
      </c>
      <c r="S346" s="55">
        <v>18.1891</v>
      </c>
      <c r="T346" s="55">
        <v>50.4161</v>
      </c>
      <c r="U346" s="55">
        <v>18.0961</v>
      </c>
      <c r="V346" s="53" t="s">
        <v>89</v>
      </c>
      <c r="W346" s="85">
        <v>0</v>
      </c>
      <c r="X346" s="87">
        <v>0</v>
      </c>
      <c r="Y346" s="1" t="s">
        <v>7166</v>
      </c>
    </row>
    <row r="347" spans="1:25" ht="50.1" hidden="1" customHeight="1" x14ac:dyDescent="0.25">
      <c r="A347" s="53" t="s">
        <v>89</v>
      </c>
      <c r="B347" s="53" t="str">
        <f>IF(COUNTIF('Aglomeracje 2022 r.'!$C$13:$C$207,' Dane pomocnicze (ze spr. 21)'!C347)=1,"TAK",IF(COUNTIF('Aglomeracje 2022 r.'!$C$13:$C$207,' Dane pomocnicze (ze spr. 21)'!C347)&gt;1,"TAK, UWAGA, wystepuje w sprawozdaniu więcej niż jeden raz!!!","BRAK"))</f>
        <v>BRAK</v>
      </c>
      <c r="C347" s="53" t="s">
        <v>439</v>
      </c>
      <c r="D347" s="53" t="s">
        <v>2609</v>
      </c>
      <c r="E347" s="53" t="s">
        <v>1639</v>
      </c>
      <c r="F347" s="53" t="s">
        <v>2563</v>
      </c>
      <c r="G347" s="53" t="s">
        <v>1954</v>
      </c>
      <c r="H347" s="53" t="s">
        <v>2562</v>
      </c>
      <c r="I347" s="53" t="s">
        <v>1635</v>
      </c>
      <c r="J347" s="53" t="s">
        <v>1636</v>
      </c>
      <c r="K347" s="53" t="s">
        <v>2609</v>
      </c>
      <c r="L347" s="53" t="s">
        <v>3715</v>
      </c>
      <c r="M347" s="53" t="s">
        <v>5314</v>
      </c>
      <c r="N347" s="53" t="s">
        <v>5315</v>
      </c>
      <c r="O347" s="54">
        <v>11237</v>
      </c>
      <c r="P347" s="53" t="s">
        <v>2609</v>
      </c>
      <c r="Q347" s="53">
        <v>1</v>
      </c>
      <c r="R347" s="55">
        <v>50.7667</v>
      </c>
      <c r="S347" s="55">
        <v>17.846800000000002</v>
      </c>
      <c r="T347" s="55">
        <v>50.753100000000003</v>
      </c>
      <c r="U347" s="55">
        <v>17.822900000000001</v>
      </c>
      <c r="V347" s="53" t="s">
        <v>89</v>
      </c>
      <c r="W347" s="85">
        <v>0</v>
      </c>
      <c r="X347" s="87">
        <v>0</v>
      </c>
      <c r="Y347" s="1" t="s">
        <v>7166</v>
      </c>
    </row>
    <row r="348" spans="1:25" ht="50.1" hidden="1" customHeight="1" x14ac:dyDescent="0.25">
      <c r="A348" s="53" t="s">
        <v>89</v>
      </c>
      <c r="B348" s="53" t="str">
        <f>IF(COUNTIF('Aglomeracje 2022 r.'!$C$13:$C$207,' Dane pomocnicze (ze spr. 21)'!C348)=1,"TAK",IF(COUNTIF('Aglomeracje 2022 r.'!$C$13:$C$207,' Dane pomocnicze (ze spr. 21)'!C348)&gt;1,"TAK, UWAGA, wystepuje w sprawozdaniu więcej niż jeden raz!!!","BRAK"))</f>
        <v>BRAK</v>
      </c>
      <c r="C348" s="53" t="s">
        <v>440</v>
      </c>
      <c r="D348" s="53" t="s">
        <v>2950</v>
      </c>
      <c r="E348" s="53" t="s">
        <v>1650</v>
      </c>
      <c r="F348" s="53" t="s">
        <v>2951</v>
      </c>
      <c r="G348" s="53" t="s">
        <v>2952</v>
      </c>
      <c r="H348" s="53" t="s">
        <v>2216</v>
      </c>
      <c r="I348" s="53" t="s">
        <v>2217</v>
      </c>
      <c r="J348" s="53" t="s">
        <v>1809</v>
      </c>
      <c r="K348" s="53" t="s">
        <v>2950</v>
      </c>
      <c r="L348" s="53" t="s">
        <v>3617</v>
      </c>
      <c r="M348" s="53" t="s">
        <v>5952</v>
      </c>
      <c r="N348" s="53" t="s">
        <v>5953</v>
      </c>
      <c r="O348" s="54">
        <v>281523</v>
      </c>
      <c r="P348" s="53" t="s">
        <v>5954</v>
      </c>
      <c r="Q348" s="53">
        <v>2</v>
      </c>
      <c r="R348" s="55">
        <v>50.278300000000002</v>
      </c>
      <c r="S348" s="55">
        <v>19.133600000000001</v>
      </c>
      <c r="T348" s="55">
        <v>0</v>
      </c>
      <c r="U348" s="55">
        <v>0</v>
      </c>
      <c r="V348" s="53" t="s">
        <v>89</v>
      </c>
      <c r="W348" s="85">
        <v>7.44</v>
      </c>
      <c r="X348" s="87">
        <v>18.82</v>
      </c>
      <c r="Y348" s="1" t="s">
        <v>7353</v>
      </c>
    </row>
    <row r="349" spans="1:25" ht="50.1" hidden="1" customHeight="1" x14ac:dyDescent="0.25">
      <c r="A349" s="53" t="s">
        <v>89</v>
      </c>
      <c r="B349" s="53" t="str">
        <f>IF(COUNTIF('Aglomeracje 2022 r.'!$C$13:$C$207,' Dane pomocnicze (ze spr. 21)'!C349)=1,"TAK",IF(COUNTIF('Aglomeracje 2022 r.'!$C$13:$C$207,' Dane pomocnicze (ze spr. 21)'!C349)&gt;1,"TAK, UWAGA, wystepuje w sprawozdaniu więcej niż jeden raz!!!","BRAK"))</f>
        <v>BRAK</v>
      </c>
      <c r="C349" s="53" t="s">
        <v>441</v>
      </c>
      <c r="D349" s="53" t="s">
        <v>2953</v>
      </c>
      <c r="E349" s="53" t="s">
        <v>1639</v>
      </c>
      <c r="F349" s="53" t="s">
        <v>2951</v>
      </c>
      <c r="G349" s="53" t="s">
        <v>2954</v>
      </c>
      <c r="H349" s="53" t="s">
        <v>2955</v>
      </c>
      <c r="I349" s="53" t="s">
        <v>2217</v>
      </c>
      <c r="J349" s="53" t="s">
        <v>1809</v>
      </c>
      <c r="K349" s="53" t="s">
        <v>5955</v>
      </c>
      <c r="L349" s="53" t="s">
        <v>3617</v>
      </c>
      <c r="M349" s="53" t="s">
        <v>5956</v>
      </c>
      <c r="N349" s="53" t="s">
        <v>5957</v>
      </c>
      <c r="O349" s="54">
        <v>167844</v>
      </c>
      <c r="P349" s="53" t="s">
        <v>5958</v>
      </c>
      <c r="Q349" s="53">
        <v>1</v>
      </c>
      <c r="R349" s="55">
        <v>50.114600000000003</v>
      </c>
      <c r="S349" s="55">
        <v>18.99681</v>
      </c>
      <c r="T349" s="55">
        <v>50.091337869999997</v>
      </c>
      <c r="U349" s="55">
        <v>19.050322319999999</v>
      </c>
      <c r="V349" s="53" t="s">
        <v>89</v>
      </c>
      <c r="W349" s="85">
        <v>3.4</v>
      </c>
      <c r="X349" s="87">
        <v>1.6</v>
      </c>
      <c r="Y349" s="1" t="s">
        <v>7354</v>
      </c>
    </row>
    <row r="350" spans="1:25" ht="50.1" hidden="1" customHeight="1" x14ac:dyDescent="0.25">
      <c r="A350" s="53" t="s">
        <v>89</v>
      </c>
      <c r="B350" s="53" t="str">
        <f>IF(COUNTIF('Aglomeracje 2022 r.'!$C$13:$C$207,' Dane pomocnicze (ze spr. 21)'!C350)=1,"TAK",IF(COUNTIF('Aglomeracje 2022 r.'!$C$13:$C$207,' Dane pomocnicze (ze spr. 21)'!C350)&gt;1,"TAK, UWAGA, wystepuje w sprawozdaniu więcej niż jeden raz!!!","BRAK"))</f>
        <v>BRAK</v>
      </c>
      <c r="C350" s="53" t="s">
        <v>442</v>
      </c>
      <c r="D350" s="53" t="s">
        <v>2956</v>
      </c>
      <c r="E350" s="53" t="s">
        <v>1639</v>
      </c>
      <c r="F350" s="53" t="s">
        <v>2951</v>
      </c>
      <c r="G350" s="53" t="s">
        <v>2957</v>
      </c>
      <c r="H350" s="53" t="s">
        <v>89</v>
      </c>
      <c r="I350" s="53" t="s">
        <v>1657</v>
      </c>
      <c r="J350" s="53" t="s">
        <v>1636</v>
      </c>
      <c r="K350" s="53" t="s">
        <v>2956</v>
      </c>
      <c r="L350" s="53" t="s">
        <v>3617</v>
      </c>
      <c r="M350" s="53" t="s">
        <v>5959</v>
      </c>
      <c r="N350" s="53" t="s">
        <v>5960</v>
      </c>
      <c r="O350" s="54">
        <v>62503</v>
      </c>
      <c r="P350" s="53" t="s">
        <v>5961</v>
      </c>
      <c r="Q350" s="53">
        <v>1</v>
      </c>
      <c r="R350" s="55">
        <v>50.092399999999998</v>
      </c>
      <c r="S350" s="55">
        <v>18.223500000000001</v>
      </c>
      <c r="T350" s="55">
        <v>50.105600000000003</v>
      </c>
      <c r="U350" s="55">
        <v>18.226900000000001</v>
      </c>
      <c r="V350" s="53" t="s">
        <v>89</v>
      </c>
      <c r="W350" s="85">
        <v>3.79</v>
      </c>
      <c r="X350" s="87">
        <v>0.3</v>
      </c>
      <c r="Y350" s="1" t="s">
        <v>7355</v>
      </c>
    </row>
    <row r="351" spans="1:25" ht="50.1" hidden="1" customHeight="1" x14ac:dyDescent="0.25">
      <c r="A351" s="53" t="s">
        <v>89</v>
      </c>
      <c r="B351" s="53" t="str">
        <f>IF(COUNTIF('Aglomeracje 2022 r.'!$C$13:$C$207,' Dane pomocnicze (ze spr. 21)'!C351)=1,"TAK",IF(COUNTIF('Aglomeracje 2022 r.'!$C$13:$C$207,' Dane pomocnicze (ze spr. 21)'!C351)&gt;1,"TAK, UWAGA, wystepuje w sprawozdaniu więcej niż jeden raz!!!","BRAK"))</f>
        <v>BRAK</v>
      </c>
      <c r="C351" s="53" t="s">
        <v>443</v>
      </c>
      <c r="D351" s="53" t="s">
        <v>2216</v>
      </c>
      <c r="E351" s="53" t="s">
        <v>1650</v>
      </c>
      <c r="F351" s="53" t="s">
        <v>2951</v>
      </c>
      <c r="G351" s="53" t="s">
        <v>2216</v>
      </c>
      <c r="H351" s="53" t="s">
        <v>89</v>
      </c>
      <c r="I351" s="53" t="s">
        <v>2217</v>
      </c>
      <c r="J351" s="53" t="s">
        <v>1809</v>
      </c>
      <c r="K351" s="53" t="s">
        <v>2216</v>
      </c>
      <c r="L351" s="53" t="s">
        <v>3617</v>
      </c>
      <c r="M351" s="53" t="s">
        <v>5965</v>
      </c>
      <c r="N351" s="53" t="s">
        <v>5966</v>
      </c>
      <c r="O351" s="54">
        <v>382684</v>
      </c>
      <c r="P351" s="53" t="s">
        <v>5967</v>
      </c>
      <c r="Q351" s="53">
        <v>5</v>
      </c>
      <c r="R351" s="55">
        <v>50.258600000000001</v>
      </c>
      <c r="S351" s="55">
        <v>19.020199999999999</v>
      </c>
      <c r="T351" s="55">
        <v>0</v>
      </c>
      <c r="U351" s="55">
        <v>0</v>
      </c>
      <c r="V351" s="53" t="s">
        <v>89</v>
      </c>
      <c r="W351" s="85">
        <v>22.55</v>
      </c>
      <c r="X351" s="87">
        <v>99.3</v>
      </c>
      <c r="Y351" s="1" t="s">
        <v>7356</v>
      </c>
    </row>
    <row r="352" spans="1:25" ht="50.1" hidden="1" customHeight="1" x14ac:dyDescent="0.25">
      <c r="A352" s="53" t="s">
        <v>89</v>
      </c>
      <c r="B352" s="53" t="str">
        <f>IF(COUNTIF('Aglomeracje 2022 r.'!$C$13:$C$207,' Dane pomocnicze (ze spr. 21)'!C352)=1,"TAK",IF(COUNTIF('Aglomeracje 2022 r.'!$C$13:$C$207,' Dane pomocnicze (ze spr. 21)'!C352)&gt;1,"TAK, UWAGA, wystepuje w sprawozdaniu więcej niż jeden raz!!!","BRAK"))</f>
        <v>BRAK</v>
      </c>
      <c r="C352" s="53" t="s">
        <v>444</v>
      </c>
      <c r="D352" s="53" t="s">
        <v>2960</v>
      </c>
      <c r="E352" s="53" t="s">
        <v>1650</v>
      </c>
      <c r="F352" s="53" t="s">
        <v>2951</v>
      </c>
      <c r="G352" s="53" t="s">
        <v>2960</v>
      </c>
      <c r="H352" s="53" t="s">
        <v>89</v>
      </c>
      <c r="I352" s="53" t="s">
        <v>1657</v>
      </c>
      <c r="J352" s="53" t="s">
        <v>1636</v>
      </c>
      <c r="K352" s="53" t="s">
        <v>2960</v>
      </c>
      <c r="L352" s="53" t="s">
        <v>3617</v>
      </c>
      <c r="M352" s="53" t="s">
        <v>2960</v>
      </c>
      <c r="N352" s="53" t="s">
        <v>5968</v>
      </c>
      <c r="O352" s="54">
        <v>162540</v>
      </c>
      <c r="P352" s="53">
        <v>0</v>
      </c>
      <c r="Q352" s="53">
        <v>2</v>
      </c>
      <c r="R352" s="55">
        <v>50.308377999999998</v>
      </c>
      <c r="S352" s="55">
        <v>18.785429000000001</v>
      </c>
      <c r="T352" s="55">
        <v>0</v>
      </c>
      <c r="U352" s="55">
        <v>0</v>
      </c>
      <c r="V352" s="53" t="s">
        <v>89</v>
      </c>
      <c r="W352" s="85">
        <v>3.6030000000000002</v>
      </c>
      <c r="X352" s="87">
        <v>0</v>
      </c>
      <c r="Y352" s="1" t="s">
        <v>7357</v>
      </c>
    </row>
    <row r="353" spans="1:25" ht="50.1" hidden="1" customHeight="1" x14ac:dyDescent="0.25">
      <c r="A353" s="53" t="s">
        <v>89</v>
      </c>
      <c r="B353" s="53" t="str">
        <f>IF(COUNTIF('Aglomeracje 2022 r.'!$C$13:$C$207,' Dane pomocnicze (ze spr. 21)'!C353)=1,"TAK",IF(COUNTIF('Aglomeracje 2022 r.'!$C$13:$C$207,' Dane pomocnicze (ze spr. 21)'!C353)&gt;1,"TAK, UWAGA, wystepuje w sprawozdaniu więcej niż jeden raz!!!","BRAK"))</f>
        <v>BRAK</v>
      </c>
      <c r="C353" s="53" t="s">
        <v>445</v>
      </c>
      <c r="D353" s="53" t="s">
        <v>2962</v>
      </c>
      <c r="E353" s="53" t="s">
        <v>1639</v>
      </c>
      <c r="F353" s="53" t="s">
        <v>2951</v>
      </c>
      <c r="G353" s="53" t="s">
        <v>2963</v>
      </c>
      <c r="H353" s="53" t="s">
        <v>89</v>
      </c>
      <c r="I353" s="53" t="s">
        <v>2217</v>
      </c>
      <c r="J353" s="53" t="s">
        <v>1809</v>
      </c>
      <c r="K353" s="53" t="s">
        <v>5972</v>
      </c>
      <c r="L353" s="53" t="s">
        <v>3617</v>
      </c>
      <c r="M353" s="53" t="s">
        <v>5973</v>
      </c>
      <c r="N353" s="53" t="s">
        <v>5974</v>
      </c>
      <c r="O353" s="54">
        <v>155820</v>
      </c>
      <c r="P353" s="53" t="s">
        <v>5975</v>
      </c>
      <c r="Q353" s="53">
        <v>1</v>
      </c>
      <c r="R353" s="55">
        <v>50.297499999999999</v>
      </c>
      <c r="S353" s="55">
        <v>18.953199999999999</v>
      </c>
      <c r="T353" s="55">
        <v>50.2761</v>
      </c>
      <c r="U353" s="55">
        <v>18.9636</v>
      </c>
      <c r="V353" s="53" t="s">
        <v>89</v>
      </c>
      <c r="W353" s="85">
        <v>17</v>
      </c>
      <c r="X353" s="87">
        <v>8</v>
      </c>
      <c r="Y353" s="1" t="s">
        <v>7358</v>
      </c>
    </row>
    <row r="354" spans="1:25" ht="50.1" hidden="1" customHeight="1" x14ac:dyDescent="0.25">
      <c r="A354" s="53" t="s">
        <v>89</v>
      </c>
      <c r="B354" s="53" t="str">
        <f>IF(COUNTIF('Aglomeracje 2022 r.'!$C$13:$C$207,' Dane pomocnicze (ze spr. 21)'!C354)=1,"TAK",IF(COUNTIF('Aglomeracje 2022 r.'!$C$13:$C$207,' Dane pomocnicze (ze spr. 21)'!C354)&gt;1,"TAK, UWAGA, wystepuje w sprawozdaniu więcej niż jeden raz!!!","BRAK"))</f>
        <v>BRAK</v>
      </c>
      <c r="C354" s="53" t="s">
        <v>446</v>
      </c>
      <c r="D354" s="53" t="s">
        <v>89</v>
      </c>
      <c r="E354" s="53" t="s">
        <v>1639</v>
      </c>
      <c r="F354" s="53" t="s">
        <v>2951</v>
      </c>
      <c r="G354" s="53" t="s">
        <v>2964</v>
      </c>
      <c r="H354" s="53" t="s">
        <v>89</v>
      </c>
      <c r="I354" s="53" t="s">
        <v>1657</v>
      </c>
      <c r="J354" s="53" t="s">
        <v>1636</v>
      </c>
      <c r="K354" s="53" t="s">
        <v>89</v>
      </c>
      <c r="L354" s="53" t="s">
        <v>3617</v>
      </c>
      <c r="M354" s="53" t="s">
        <v>5976</v>
      </c>
      <c r="N354" s="53" t="s">
        <v>5977</v>
      </c>
      <c r="O354" s="54">
        <v>206800</v>
      </c>
      <c r="P354" s="53" t="s">
        <v>5978</v>
      </c>
      <c r="Q354" s="53">
        <v>1</v>
      </c>
      <c r="R354" s="55">
        <v>50.296199999999999</v>
      </c>
      <c r="S354" s="55">
        <v>18.6694</v>
      </c>
      <c r="T354" s="55">
        <v>50.314</v>
      </c>
      <c r="U354" s="55">
        <v>18.646699999999999</v>
      </c>
      <c r="V354" s="53" t="s">
        <v>89</v>
      </c>
      <c r="W354" s="85">
        <v>0</v>
      </c>
      <c r="X354" s="87">
        <v>5.5</v>
      </c>
      <c r="Y354" s="1" t="s">
        <v>7343</v>
      </c>
    </row>
    <row r="355" spans="1:25" ht="50.1" hidden="1" customHeight="1" x14ac:dyDescent="0.25">
      <c r="A355" s="53" t="s">
        <v>89</v>
      </c>
      <c r="B355" s="53" t="str">
        <f>IF(COUNTIF('Aglomeracje 2022 r.'!$C$13:$C$207,' Dane pomocnicze (ze spr. 21)'!C355)=1,"TAK",IF(COUNTIF('Aglomeracje 2022 r.'!$C$13:$C$207,' Dane pomocnicze (ze spr. 21)'!C355)&gt;1,"TAK, UWAGA, wystepuje w sprawozdaniu więcej niż jeden raz!!!","BRAK"))</f>
        <v>BRAK</v>
      </c>
      <c r="C355" s="53" t="s">
        <v>447</v>
      </c>
      <c r="D355" s="53" t="s">
        <v>2965</v>
      </c>
      <c r="E355" s="53" t="s">
        <v>1639</v>
      </c>
      <c r="F355" s="53" t="s">
        <v>2951</v>
      </c>
      <c r="G355" s="53" t="s">
        <v>2966</v>
      </c>
      <c r="H355" s="53" t="s">
        <v>2216</v>
      </c>
      <c r="I355" s="53" t="s">
        <v>2217</v>
      </c>
      <c r="J355" s="53" t="s">
        <v>1809</v>
      </c>
      <c r="K355" s="53" t="s">
        <v>5979</v>
      </c>
      <c r="L355" s="53" t="s">
        <v>3617</v>
      </c>
      <c r="M355" s="53" t="s">
        <v>5980</v>
      </c>
      <c r="N355" s="53" t="s">
        <v>5981</v>
      </c>
      <c r="O355" s="54">
        <v>234354</v>
      </c>
      <c r="P355" s="53" t="s">
        <v>5982</v>
      </c>
      <c r="Q355" s="53">
        <v>1</v>
      </c>
      <c r="R355" s="55">
        <v>49.821598999999999</v>
      </c>
      <c r="S355" s="55">
        <v>19.051234000000001</v>
      </c>
      <c r="T355" s="55">
        <v>49.864213999999997</v>
      </c>
      <c r="U355" s="55">
        <v>19.045244</v>
      </c>
      <c r="V355" s="53" t="s">
        <v>89</v>
      </c>
      <c r="W355" s="85">
        <v>90.64</v>
      </c>
      <c r="X355" s="87">
        <v>0</v>
      </c>
      <c r="Y355" s="1" t="s">
        <v>7359</v>
      </c>
    </row>
    <row r="356" spans="1:25" ht="50.1" hidden="1" customHeight="1" x14ac:dyDescent="0.25">
      <c r="A356" s="53" t="s">
        <v>89</v>
      </c>
      <c r="B356" s="53" t="str">
        <f>IF(COUNTIF('Aglomeracje 2022 r.'!$C$13:$C$207,' Dane pomocnicze (ze spr. 21)'!C356)=1,"TAK",IF(COUNTIF('Aglomeracje 2022 r.'!$C$13:$C$207,' Dane pomocnicze (ze spr. 21)'!C356)&gt;1,"TAK, UWAGA, wystepuje w sprawozdaniu więcej niż jeden raz!!!","BRAK"))</f>
        <v>BRAK</v>
      </c>
      <c r="C356" s="53" t="s">
        <v>448</v>
      </c>
      <c r="D356" s="53" t="s">
        <v>2967</v>
      </c>
      <c r="E356" s="53" t="s">
        <v>1650</v>
      </c>
      <c r="F356" s="53" t="s">
        <v>2951</v>
      </c>
      <c r="G356" s="53" t="s">
        <v>2967</v>
      </c>
      <c r="H356" s="53" t="s">
        <v>2968</v>
      </c>
      <c r="I356" s="53" t="s">
        <v>2217</v>
      </c>
      <c r="J356" s="53" t="s">
        <v>1809</v>
      </c>
      <c r="K356" s="53" t="s">
        <v>2967</v>
      </c>
      <c r="L356" s="53" t="s">
        <v>3617</v>
      </c>
      <c r="M356" s="53" t="s">
        <v>5983</v>
      </c>
      <c r="N356" s="53" t="s">
        <v>5984</v>
      </c>
      <c r="O356" s="54">
        <v>166297</v>
      </c>
      <c r="P356" s="53" t="s">
        <v>5985</v>
      </c>
      <c r="Q356" s="53">
        <v>3</v>
      </c>
      <c r="R356" s="55">
        <v>50.3504</v>
      </c>
      <c r="S356" s="55">
        <v>18.911899999999999</v>
      </c>
      <c r="T356" s="55">
        <v>0</v>
      </c>
      <c r="U356" s="55">
        <v>0</v>
      </c>
      <c r="V356" s="53" t="s">
        <v>89</v>
      </c>
      <c r="W356" s="85">
        <v>19.2</v>
      </c>
      <c r="X356" s="87">
        <v>19.600000000000001</v>
      </c>
      <c r="Y356" s="1" t="s">
        <v>7360</v>
      </c>
    </row>
    <row r="357" spans="1:25" ht="50.1" hidden="1" customHeight="1" x14ac:dyDescent="0.25">
      <c r="A357" s="53" t="s">
        <v>89</v>
      </c>
      <c r="B357" s="53" t="str">
        <f>IF(COUNTIF('Aglomeracje 2022 r.'!$C$13:$C$207,' Dane pomocnicze (ze spr. 21)'!C357)=1,"TAK",IF(COUNTIF('Aglomeracje 2022 r.'!$C$13:$C$207,' Dane pomocnicze (ze spr. 21)'!C357)&gt;1,"TAK, UWAGA, wystepuje w sprawozdaniu więcej niż jeden raz!!!","BRAK"))</f>
        <v>BRAK</v>
      </c>
      <c r="C357" s="53" t="s">
        <v>449</v>
      </c>
      <c r="D357" s="53" t="s">
        <v>2969</v>
      </c>
      <c r="E357" s="53" t="s">
        <v>1639</v>
      </c>
      <c r="F357" s="53" t="s">
        <v>2951</v>
      </c>
      <c r="G357" s="53" t="s">
        <v>2970</v>
      </c>
      <c r="H357" s="53" t="s">
        <v>2216</v>
      </c>
      <c r="I357" s="53" t="s">
        <v>2217</v>
      </c>
      <c r="J357" s="53" t="s">
        <v>1809</v>
      </c>
      <c r="K357" s="53" t="s">
        <v>2969</v>
      </c>
      <c r="L357" s="53" t="s">
        <v>3617</v>
      </c>
      <c r="M357" s="53" t="s">
        <v>5986</v>
      </c>
      <c r="N357" s="53" t="s">
        <v>5987</v>
      </c>
      <c r="O357" s="54">
        <v>100275</v>
      </c>
      <c r="P357" s="53" t="s">
        <v>5988</v>
      </c>
      <c r="Q357" s="53">
        <v>1</v>
      </c>
      <c r="R357" s="55">
        <v>50.199399999999997</v>
      </c>
      <c r="S357" s="55">
        <v>19.275200000000002</v>
      </c>
      <c r="T357" s="55">
        <v>50.132599999999996</v>
      </c>
      <c r="U357" s="55">
        <v>19.251999999999999</v>
      </c>
      <c r="V357" s="53" t="s">
        <v>89</v>
      </c>
      <c r="W357" s="85">
        <v>1.34</v>
      </c>
      <c r="X357" s="87">
        <v>3.5</v>
      </c>
      <c r="Y357" s="1" t="s">
        <v>7361</v>
      </c>
    </row>
    <row r="358" spans="1:25" ht="50.1" hidden="1" customHeight="1" x14ac:dyDescent="0.25">
      <c r="A358" s="53" t="s">
        <v>89</v>
      </c>
      <c r="B358" s="53" t="str">
        <f>IF(COUNTIF('Aglomeracje 2022 r.'!$C$13:$C$207,' Dane pomocnicze (ze spr. 21)'!C358)=1,"TAK",IF(COUNTIF('Aglomeracje 2022 r.'!$C$13:$C$207,' Dane pomocnicze (ze spr. 21)'!C358)&gt;1,"TAK, UWAGA, wystepuje w sprawozdaniu więcej niż jeden raz!!!","BRAK"))</f>
        <v>BRAK</v>
      </c>
      <c r="C358" s="53" t="s">
        <v>450</v>
      </c>
      <c r="D358" s="53" t="s">
        <v>2971</v>
      </c>
      <c r="E358" s="53" t="s">
        <v>1639</v>
      </c>
      <c r="F358" s="53" t="s">
        <v>2951</v>
      </c>
      <c r="G358" s="53" t="s">
        <v>2972</v>
      </c>
      <c r="H358" s="53" t="s">
        <v>2216</v>
      </c>
      <c r="I358" s="53" t="s">
        <v>2217</v>
      </c>
      <c r="J358" s="53" t="s">
        <v>1809</v>
      </c>
      <c r="K358" s="53" t="s">
        <v>2971</v>
      </c>
      <c r="L358" s="53" t="s">
        <v>3617</v>
      </c>
      <c r="M358" s="53" t="s">
        <v>5989</v>
      </c>
      <c r="N358" s="53" t="s">
        <v>5990</v>
      </c>
      <c r="O358" s="54">
        <v>129798</v>
      </c>
      <c r="P358" s="53" t="s">
        <v>5991</v>
      </c>
      <c r="Q358" s="53">
        <v>1</v>
      </c>
      <c r="R358" s="55">
        <v>50.3309</v>
      </c>
      <c r="S358" s="55">
        <v>19.206399999999999</v>
      </c>
      <c r="T358" s="55" t="s">
        <v>5992</v>
      </c>
      <c r="U358" s="55" t="s">
        <v>5993</v>
      </c>
      <c r="V358" s="53" t="s">
        <v>89</v>
      </c>
      <c r="W358" s="85">
        <v>1.45</v>
      </c>
      <c r="X358" s="87">
        <v>0</v>
      </c>
      <c r="Y358" s="1" t="s">
        <v>7362</v>
      </c>
    </row>
    <row r="359" spans="1:25" ht="50.1" hidden="1" customHeight="1" x14ac:dyDescent="0.25">
      <c r="A359" s="53" t="s">
        <v>89</v>
      </c>
      <c r="B359" s="53" t="str">
        <f>IF(COUNTIF('Aglomeracje 2022 r.'!$C$13:$C$207,' Dane pomocnicze (ze spr. 21)'!C359)=1,"TAK",IF(COUNTIF('Aglomeracje 2022 r.'!$C$13:$C$207,' Dane pomocnicze (ze spr. 21)'!C359)&gt;1,"TAK, UWAGA, wystepuje w sprawozdaniu więcej niż jeden raz!!!","BRAK"))</f>
        <v>BRAK</v>
      </c>
      <c r="C359" s="53" t="s">
        <v>451</v>
      </c>
      <c r="D359" s="53" t="s">
        <v>2973</v>
      </c>
      <c r="E359" s="53" t="s">
        <v>1650</v>
      </c>
      <c r="F359" s="53" t="s">
        <v>2951</v>
      </c>
      <c r="G359" s="53" t="s">
        <v>2973</v>
      </c>
      <c r="H359" s="53" t="s">
        <v>89</v>
      </c>
      <c r="I359" s="53" t="s">
        <v>1657</v>
      </c>
      <c r="J359" s="53" t="s">
        <v>1636</v>
      </c>
      <c r="K359" s="53" t="s">
        <v>2973</v>
      </c>
      <c r="L359" s="53" t="s">
        <v>3617</v>
      </c>
      <c r="M359" s="53" t="s">
        <v>2973</v>
      </c>
      <c r="N359" s="53" t="s">
        <v>5994</v>
      </c>
      <c r="O359" s="54">
        <v>139296</v>
      </c>
      <c r="P359" s="53" t="s">
        <v>5995</v>
      </c>
      <c r="Q359" s="53">
        <v>3</v>
      </c>
      <c r="R359" s="55">
        <v>50.286000000000001</v>
      </c>
      <c r="S359" s="55">
        <v>18.875</v>
      </c>
      <c r="T359" s="55">
        <v>0</v>
      </c>
      <c r="U359" s="55">
        <v>0</v>
      </c>
      <c r="V359" s="53" t="s">
        <v>89</v>
      </c>
      <c r="W359" s="85">
        <v>4.12</v>
      </c>
      <c r="X359" s="87">
        <v>5.7</v>
      </c>
      <c r="Y359" s="1" t="s">
        <v>7363</v>
      </c>
    </row>
    <row r="360" spans="1:25" ht="50.1" hidden="1" customHeight="1" x14ac:dyDescent="0.25">
      <c r="A360" s="53" t="s">
        <v>89</v>
      </c>
      <c r="B360" s="53" t="str">
        <f>IF(COUNTIF('Aglomeracje 2022 r.'!$C$13:$C$207,' Dane pomocnicze (ze spr. 21)'!C360)=1,"TAK",IF(COUNTIF('Aglomeracje 2022 r.'!$C$13:$C$207,' Dane pomocnicze (ze spr. 21)'!C360)&gt;1,"TAK, UWAGA, wystepuje w sprawozdaniu więcej niż jeden raz!!!","BRAK"))</f>
        <v>BRAK</v>
      </c>
      <c r="C360" s="53" t="s">
        <v>452</v>
      </c>
      <c r="D360" s="53" t="s">
        <v>2974</v>
      </c>
      <c r="E360" s="53" t="s">
        <v>1650</v>
      </c>
      <c r="F360" s="53" t="s">
        <v>2951</v>
      </c>
      <c r="G360" s="53" t="s">
        <v>2975</v>
      </c>
      <c r="H360" s="53" t="s">
        <v>89</v>
      </c>
      <c r="I360" s="53" t="s">
        <v>1657</v>
      </c>
      <c r="J360" s="53" t="s">
        <v>1636</v>
      </c>
      <c r="K360" s="53" t="s">
        <v>2974</v>
      </c>
      <c r="L360" s="53" t="s">
        <v>3641</v>
      </c>
      <c r="M360" s="53" t="s">
        <v>5996</v>
      </c>
      <c r="N360" s="53" t="s">
        <v>5997</v>
      </c>
      <c r="O360" s="54">
        <v>99007</v>
      </c>
      <c r="P360" s="53" t="s">
        <v>5998</v>
      </c>
      <c r="Q360" s="53">
        <v>2</v>
      </c>
      <c r="R360" s="55">
        <v>49.952599999999997</v>
      </c>
      <c r="S360" s="55">
        <v>18.611799999999999</v>
      </c>
      <c r="T360" s="55">
        <v>0</v>
      </c>
      <c r="U360" s="55">
        <v>0</v>
      </c>
      <c r="V360" s="53" t="s">
        <v>89</v>
      </c>
      <c r="W360" s="85">
        <v>0</v>
      </c>
      <c r="X360" s="87">
        <v>20</v>
      </c>
      <c r="Y360" s="1" t="s">
        <v>7364</v>
      </c>
    </row>
    <row r="361" spans="1:25" ht="50.1" hidden="1" customHeight="1" x14ac:dyDescent="0.25">
      <c r="A361" s="53" t="s">
        <v>89</v>
      </c>
      <c r="B361" s="53" t="str">
        <f>IF(COUNTIF('Aglomeracje 2022 r.'!$C$13:$C$207,' Dane pomocnicze (ze spr. 21)'!C361)=1,"TAK",IF(COUNTIF('Aglomeracje 2022 r.'!$C$13:$C$207,' Dane pomocnicze (ze spr. 21)'!C361)&gt;1,"TAK, UWAGA, wystepuje w sprawozdaniu więcej niż jeden raz!!!","BRAK"))</f>
        <v>BRAK</v>
      </c>
      <c r="C361" s="53" t="s">
        <v>453</v>
      </c>
      <c r="D361" s="53" t="s">
        <v>2976</v>
      </c>
      <c r="E361" s="53" t="s">
        <v>1650</v>
      </c>
      <c r="F361" s="53" t="s">
        <v>2951</v>
      </c>
      <c r="G361" s="53" t="s">
        <v>2977</v>
      </c>
      <c r="H361" s="53" t="s">
        <v>89</v>
      </c>
      <c r="I361" s="53" t="s">
        <v>1657</v>
      </c>
      <c r="J361" s="53" t="s">
        <v>1636</v>
      </c>
      <c r="K361" s="53" t="s">
        <v>2976</v>
      </c>
      <c r="L361" s="53" t="s">
        <v>3617</v>
      </c>
      <c r="M361" s="53" t="s">
        <v>5999</v>
      </c>
      <c r="N361" s="53" t="s">
        <v>6000</v>
      </c>
      <c r="O361" s="54">
        <v>150160</v>
      </c>
      <c r="P361" s="53" t="s">
        <v>6001</v>
      </c>
      <c r="Q361" s="53">
        <v>2</v>
      </c>
      <c r="R361" s="55">
        <v>50.093400000000003</v>
      </c>
      <c r="S361" s="55">
        <v>18.542200000000001</v>
      </c>
      <c r="T361" s="55">
        <v>0</v>
      </c>
      <c r="U361" s="55">
        <v>0</v>
      </c>
      <c r="V361" s="53" t="s">
        <v>89</v>
      </c>
      <c r="W361" s="85">
        <v>0</v>
      </c>
      <c r="X361" s="87">
        <v>0</v>
      </c>
      <c r="Y361" s="1" t="s">
        <v>7166</v>
      </c>
    </row>
    <row r="362" spans="1:25" ht="50.1" hidden="1" customHeight="1" x14ac:dyDescent="0.25">
      <c r="A362" s="53" t="s">
        <v>89</v>
      </c>
      <c r="B362" s="53" t="str">
        <f>IF(COUNTIF('Aglomeracje 2022 r.'!$C$13:$C$207,' Dane pomocnicze (ze spr. 21)'!C362)=1,"TAK",IF(COUNTIF('Aglomeracje 2022 r.'!$C$13:$C$207,' Dane pomocnicze (ze spr. 21)'!C362)&gt;1,"TAK, UWAGA, wystepuje w sprawozdaniu więcej niż jeden raz!!!","BRAK"))</f>
        <v>BRAK</v>
      </c>
      <c r="C362" s="53" t="s">
        <v>454</v>
      </c>
      <c r="D362" s="53" t="s">
        <v>2978</v>
      </c>
      <c r="E362" s="53" t="s">
        <v>1650</v>
      </c>
      <c r="F362" s="53" t="s">
        <v>2951</v>
      </c>
      <c r="G362" s="53" t="s">
        <v>2979</v>
      </c>
      <c r="H362" s="53" t="s">
        <v>89</v>
      </c>
      <c r="I362" s="53" t="s">
        <v>1657</v>
      </c>
      <c r="J362" s="53" t="s">
        <v>1636</v>
      </c>
      <c r="K362" s="53" t="s">
        <v>2978</v>
      </c>
      <c r="L362" s="53" t="s">
        <v>3617</v>
      </c>
      <c r="M362" s="53" t="s">
        <v>6002</v>
      </c>
      <c r="N362" s="53" t="s">
        <v>6003</v>
      </c>
      <c r="O362" s="54">
        <v>94891</v>
      </c>
      <c r="P362" s="53" t="s">
        <v>6004</v>
      </c>
      <c r="Q362" s="53">
        <v>2</v>
      </c>
      <c r="R362" s="55">
        <v>50</v>
      </c>
      <c r="S362" s="55">
        <v>18.459099999999999</v>
      </c>
      <c r="T362" s="55">
        <v>0</v>
      </c>
      <c r="U362" s="55">
        <v>0</v>
      </c>
      <c r="V362" s="53" t="s">
        <v>89</v>
      </c>
      <c r="W362" s="85">
        <v>0</v>
      </c>
      <c r="X362" s="87">
        <v>18.2</v>
      </c>
      <c r="Y362" s="1" t="s">
        <v>7365</v>
      </c>
    </row>
    <row r="363" spans="1:25" ht="50.1" hidden="1" customHeight="1" x14ac:dyDescent="0.25">
      <c r="A363" s="53" t="s">
        <v>89</v>
      </c>
      <c r="B363" s="53" t="str">
        <f>IF(COUNTIF('Aglomeracje 2022 r.'!$C$13:$C$207,' Dane pomocnicze (ze spr. 21)'!C363)=1,"TAK",IF(COUNTIF('Aglomeracje 2022 r.'!$C$13:$C$207,' Dane pomocnicze (ze spr. 21)'!C363)&gt;1,"TAK, UWAGA, wystepuje w sprawozdaniu więcej niż jeden raz!!!","BRAK"))</f>
        <v>BRAK</v>
      </c>
      <c r="C363" s="53" t="s">
        <v>455</v>
      </c>
      <c r="D363" s="53" t="s">
        <v>2980</v>
      </c>
      <c r="E363" s="53" t="s">
        <v>1650</v>
      </c>
      <c r="F363" s="53" t="s">
        <v>2951</v>
      </c>
      <c r="G363" s="53" t="s">
        <v>2981</v>
      </c>
      <c r="H363" s="53" t="s">
        <v>2562</v>
      </c>
      <c r="I363" s="53" t="s">
        <v>1635</v>
      </c>
      <c r="J363" s="53" t="s">
        <v>1636</v>
      </c>
      <c r="K363" s="53" t="s">
        <v>2980</v>
      </c>
      <c r="L363" s="53" t="s">
        <v>3617</v>
      </c>
      <c r="M363" s="53" t="s">
        <v>2980</v>
      </c>
      <c r="N363" s="53" t="s">
        <v>6005</v>
      </c>
      <c r="O363" s="54">
        <v>62361</v>
      </c>
      <c r="P363" s="53" t="s">
        <v>6006</v>
      </c>
      <c r="Q363" s="53">
        <v>3</v>
      </c>
      <c r="R363" s="55">
        <v>50.444099999999999</v>
      </c>
      <c r="S363" s="55">
        <v>18.855499999999999</v>
      </c>
      <c r="T363" s="55">
        <v>0</v>
      </c>
      <c r="U363" s="55">
        <v>0</v>
      </c>
      <c r="V363" s="53" t="s">
        <v>89</v>
      </c>
      <c r="W363" s="85">
        <v>13.75</v>
      </c>
      <c r="X363" s="87">
        <v>3.7</v>
      </c>
      <c r="Y363" s="1" t="s">
        <v>7366</v>
      </c>
    </row>
    <row r="364" spans="1:25" ht="50.1" hidden="1" customHeight="1" x14ac:dyDescent="0.25">
      <c r="A364" s="53" t="s">
        <v>89</v>
      </c>
      <c r="B364" s="53" t="str">
        <f>IF(COUNTIF('Aglomeracje 2022 r.'!$C$13:$C$207,' Dane pomocnicze (ze spr. 21)'!C364)=1,"TAK",IF(COUNTIF('Aglomeracje 2022 r.'!$C$13:$C$207,' Dane pomocnicze (ze spr. 21)'!C364)&gt;1,"TAK, UWAGA, wystepuje w sprawozdaniu więcej niż jeden raz!!!","BRAK"))</f>
        <v>BRAK</v>
      </c>
      <c r="C364" s="53" t="s">
        <v>456</v>
      </c>
      <c r="D364" s="53" t="s">
        <v>2982</v>
      </c>
      <c r="E364" s="53" t="s">
        <v>1639</v>
      </c>
      <c r="F364" s="53" t="s">
        <v>2951</v>
      </c>
      <c r="G364" s="53" t="s">
        <v>2983</v>
      </c>
      <c r="H364" s="53" t="s">
        <v>2216</v>
      </c>
      <c r="I364" s="53" t="s">
        <v>2217</v>
      </c>
      <c r="J364" s="53" t="s">
        <v>1809</v>
      </c>
      <c r="K364" s="53" t="s">
        <v>2982</v>
      </c>
      <c r="L364" s="53" t="s">
        <v>3669</v>
      </c>
      <c r="M364" s="53" t="s">
        <v>6007</v>
      </c>
      <c r="N364" s="53" t="s">
        <v>6008</v>
      </c>
      <c r="O364" s="54">
        <v>50418</v>
      </c>
      <c r="P364" s="53" t="s">
        <v>6009</v>
      </c>
      <c r="Q364" s="53">
        <v>1</v>
      </c>
      <c r="R364" s="55">
        <v>49.911299999999997</v>
      </c>
      <c r="S364" s="55">
        <v>19.007100000000001</v>
      </c>
      <c r="T364" s="55">
        <v>49.924700000000001</v>
      </c>
      <c r="U364" s="55">
        <v>18.9817</v>
      </c>
      <c r="V364" s="53" t="s">
        <v>89</v>
      </c>
      <c r="W364" s="85">
        <v>59.2</v>
      </c>
      <c r="X364" s="87">
        <v>0</v>
      </c>
      <c r="Y364" s="1" t="s">
        <v>7367</v>
      </c>
    </row>
    <row r="365" spans="1:25" ht="50.1" hidden="1" customHeight="1" x14ac:dyDescent="0.25">
      <c r="A365" s="53" t="s">
        <v>89</v>
      </c>
      <c r="B365" s="53" t="str">
        <f>IF(COUNTIF('Aglomeracje 2022 r.'!$C$13:$C$207,' Dane pomocnicze (ze spr. 21)'!C365)=1,"TAK",IF(COUNTIF('Aglomeracje 2022 r.'!$C$13:$C$207,' Dane pomocnicze (ze spr. 21)'!C365)&gt;1,"TAK, UWAGA, wystepuje w sprawozdaniu więcej niż jeden raz!!!","BRAK"))</f>
        <v>BRAK</v>
      </c>
      <c r="C365" s="53" t="s">
        <v>457</v>
      </c>
      <c r="D365" s="53" t="s">
        <v>2984</v>
      </c>
      <c r="E365" s="53" t="s">
        <v>1639</v>
      </c>
      <c r="F365" s="53" t="s">
        <v>2951</v>
      </c>
      <c r="G365" s="53" t="s">
        <v>2984</v>
      </c>
      <c r="H365" s="53" t="s">
        <v>89</v>
      </c>
      <c r="I365" s="53" t="s">
        <v>1657</v>
      </c>
      <c r="J365" s="53" t="s">
        <v>1636</v>
      </c>
      <c r="K365" s="53" t="s">
        <v>2984</v>
      </c>
      <c r="L365" s="53" t="s">
        <v>3617</v>
      </c>
      <c r="M365" s="53" t="s">
        <v>6010</v>
      </c>
      <c r="N365" s="53" t="s">
        <v>6011</v>
      </c>
      <c r="O365" s="54">
        <v>62174</v>
      </c>
      <c r="P365" s="53" t="s">
        <v>6012</v>
      </c>
      <c r="Q365" s="53">
        <v>1</v>
      </c>
      <c r="R365" s="55">
        <v>50.045499999999997</v>
      </c>
      <c r="S365" s="55">
        <v>18.684699999999999</v>
      </c>
      <c r="T365" s="55">
        <v>50.054400000000001</v>
      </c>
      <c r="U365" s="55">
        <v>18.695799999999998</v>
      </c>
      <c r="V365" s="53" t="s">
        <v>89</v>
      </c>
      <c r="W365" s="85">
        <v>0</v>
      </c>
      <c r="X365" s="87">
        <v>10.7</v>
      </c>
      <c r="Y365" s="1" t="s">
        <v>7368</v>
      </c>
    </row>
    <row r="366" spans="1:25" ht="50.1" hidden="1" customHeight="1" x14ac:dyDescent="0.25">
      <c r="A366" s="53" t="s">
        <v>89</v>
      </c>
      <c r="B366" s="53" t="str">
        <f>IF(COUNTIF('Aglomeracje 2022 r.'!$C$13:$C$207,' Dane pomocnicze (ze spr. 21)'!C366)=1,"TAK",IF(COUNTIF('Aglomeracje 2022 r.'!$C$13:$C$207,' Dane pomocnicze (ze spr. 21)'!C366)&gt;1,"TAK, UWAGA, wystepuje w sprawozdaniu więcej niż jeden raz!!!","BRAK"))</f>
        <v>BRAK</v>
      </c>
      <c r="C366" s="53" t="s">
        <v>458</v>
      </c>
      <c r="D366" s="53" t="s">
        <v>2987</v>
      </c>
      <c r="E366" s="53" t="s">
        <v>1639</v>
      </c>
      <c r="F366" s="53" t="s">
        <v>2951</v>
      </c>
      <c r="G366" s="53" t="s">
        <v>2988</v>
      </c>
      <c r="H366" s="53" t="s">
        <v>2216</v>
      </c>
      <c r="I366" s="53" t="s">
        <v>2217</v>
      </c>
      <c r="J366" s="53" t="s">
        <v>1809</v>
      </c>
      <c r="K366" s="53" t="s">
        <v>2987</v>
      </c>
      <c r="L366" s="53" t="s">
        <v>3669</v>
      </c>
      <c r="M366" s="53" t="s">
        <v>2987</v>
      </c>
      <c r="N366" s="53" t="s">
        <v>6015</v>
      </c>
      <c r="O366" s="54">
        <v>29460</v>
      </c>
      <c r="P366" s="53" t="s">
        <v>6016</v>
      </c>
      <c r="Q366" s="53">
        <v>1</v>
      </c>
      <c r="R366" s="55">
        <v>49.978099999999998</v>
      </c>
      <c r="S366" s="55">
        <v>18.9421</v>
      </c>
      <c r="T366" s="55">
        <v>49.982900000000001</v>
      </c>
      <c r="U366" s="55">
        <v>18.970700000000001</v>
      </c>
      <c r="V366" s="53" t="s">
        <v>89</v>
      </c>
      <c r="W366" s="85">
        <v>28</v>
      </c>
      <c r="X366" s="87">
        <v>0</v>
      </c>
      <c r="Y366" s="1" t="s">
        <v>7369</v>
      </c>
    </row>
    <row r="367" spans="1:25" ht="50.1" hidden="1" customHeight="1" x14ac:dyDescent="0.25">
      <c r="A367" s="53" t="s">
        <v>89</v>
      </c>
      <c r="B367" s="53" t="str">
        <f>IF(COUNTIF('Aglomeracje 2022 r.'!$C$13:$C$207,' Dane pomocnicze (ze spr. 21)'!C367)=1,"TAK",IF(COUNTIF('Aglomeracje 2022 r.'!$C$13:$C$207,' Dane pomocnicze (ze spr. 21)'!C367)&gt;1,"TAK, UWAGA, wystepuje w sprawozdaniu więcej niż jeden raz!!!","BRAK"))</f>
        <v>BRAK</v>
      </c>
      <c r="C367" s="53" t="s">
        <v>459</v>
      </c>
      <c r="D367" s="53" t="s">
        <v>2989</v>
      </c>
      <c r="E367" s="53" t="s">
        <v>1639</v>
      </c>
      <c r="F367" s="53" t="s">
        <v>2951</v>
      </c>
      <c r="G367" s="53" t="s">
        <v>2990</v>
      </c>
      <c r="H367" s="53" t="s">
        <v>2216</v>
      </c>
      <c r="I367" s="53" t="s">
        <v>2217</v>
      </c>
      <c r="J367" s="53" t="s">
        <v>1809</v>
      </c>
      <c r="K367" s="53" t="s">
        <v>2989</v>
      </c>
      <c r="L367" s="53" t="s">
        <v>3669</v>
      </c>
      <c r="M367" s="53" t="s">
        <v>6017</v>
      </c>
      <c r="N367" s="53" t="s">
        <v>6018</v>
      </c>
      <c r="O367" s="54">
        <v>37836</v>
      </c>
      <c r="P367" s="53" t="s">
        <v>6019</v>
      </c>
      <c r="Q367" s="53">
        <v>1</v>
      </c>
      <c r="R367" s="55">
        <v>49.8003</v>
      </c>
      <c r="S367" s="55">
        <v>18.787800000000001</v>
      </c>
      <c r="T367" s="55">
        <v>49.815300000000001</v>
      </c>
      <c r="U367" s="55">
        <v>18.793299999999999</v>
      </c>
      <c r="V367" s="53" t="s">
        <v>89</v>
      </c>
      <c r="W367" s="85">
        <v>8.8000000000000007</v>
      </c>
      <c r="X367" s="87">
        <v>45.4</v>
      </c>
      <c r="Y367" s="1" t="s">
        <v>7370</v>
      </c>
    </row>
    <row r="368" spans="1:25" ht="50.1" hidden="1" customHeight="1" x14ac:dyDescent="0.25">
      <c r="A368" s="53" t="s">
        <v>89</v>
      </c>
      <c r="B368" s="53" t="str">
        <f>IF(COUNTIF('Aglomeracje 2022 r.'!$C$13:$C$207,' Dane pomocnicze (ze spr. 21)'!C368)=1,"TAK",IF(COUNTIF('Aglomeracje 2022 r.'!$C$13:$C$207,' Dane pomocnicze (ze spr. 21)'!C368)&gt;1,"TAK, UWAGA, wystepuje w sprawozdaniu więcej niż jeden raz!!!","BRAK"))</f>
        <v>BRAK</v>
      </c>
      <c r="C368" s="53" t="s">
        <v>460</v>
      </c>
      <c r="D368" s="53" t="s">
        <v>2991</v>
      </c>
      <c r="E368" s="53" t="s">
        <v>1639</v>
      </c>
      <c r="F368" s="53" t="s">
        <v>2951</v>
      </c>
      <c r="G368" s="53" t="s">
        <v>2964</v>
      </c>
      <c r="H368" s="53" t="s">
        <v>89</v>
      </c>
      <c r="I368" s="53" t="s">
        <v>1657</v>
      </c>
      <c r="J368" s="53" t="s">
        <v>1636</v>
      </c>
      <c r="K368" s="53" t="s">
        <v>6020</v>
      </c>
      <c r="L368" s="53" t="s">
        <v>3617</v>
      </c>
      <c r="M368" s="53" t="s">
        <v>6020</v>
      </c>
      <c r="N368" s="53" t="s">
        <v>6021</v>
      </c>
      <c r="O368" s="54">
        <v>29219</v>
      </c>
      <c r="P368" s="53" t="s">
        <v>6022</v>
      </c>
      <c r="Q368" s="53">
        <v>1</v>
      </c>
      <c r="R368" s="55">
        <v>50.222999999999999</v>
      </c>
      <c r="S368" s="55">
        <v>18.667000000000002</v>
      </c>
      <c r="T368" s="55">
        <v>50.224964999999997</v>
      </c>
      <c r="U368" s="55">
        <v>18.643850279999999</v>
      </c>
      <c r="V368" s="53" t="s">
        <v>89</v>
      </c>
      <c r="W368" s="85">
        <v>0</v>
      </c>
      <c r="X368" s="87">
        <v>0.37</v>
      </c>
      <c r="Y368" s="1" t="s">
        <v>7371</v>
      </c>
    </row>
    <row r="369" spans="1:25" ht="50.1" hidden="1" customHeight="1" x14ac:dyDescent="0.25">
      <c r="A369" s="53" t="s">
        <v>89</v>
      </c>
      <c r="B369" s="53" t="str">
        <f>IF(COUNTIF('Aglomeracje 2022 r.'!$C$13:$C$207,' Dane pomocnicze (ze spr. 21)'!C369)=1,"TAK",IF(COUNTIF('Aglomeracje 2022 r.'!$C$13:$C$207,' Dane pomocnicze (ze spr. 21)'!C369)&gt;1,"TAK, UWAGA, wystepuje w sprawozdaniu więcej niż jeden raz!!!","BRAK"))</f>
        <v>BRAK</v>
      </c>
      <c r="C369" s="53" t="s">
        <v>461</v>
      </c>
      <c r="D369" s="53" t="s">
        <v>2992</v>
      </c>
      <c r="E369" s="53" t="s">
        <v>1650</v>
      </c>
      <c r="F369" s="53" t="s">
        <v>2951</v>
      </c>
      <c r="G369" s="53" t="s">
        <v>2993</v>
      </c>
      <c r="H369" s="53" t="s">
        <v>2216</v>
      </c>
      <c r="I369" s="53" t="s">
        <v>2217</v>
      </c>
      <c r="J369" s="53" t="s">
        <v>1809</v>
      </c>
      <c r="K369" s="53" t="s">
        <v>2992</v>
      </c>
      <c r="L369" s="53" t="s">
        <v>3617</v>
      </c>
      <c r="M369" s="53" t="s">
        <v>6023</v>
      </c>
      <c r="N369" s="53" t="s">
        <v>6024</v>
      </c>
      <c r="O369" s="54">
        <v>48529</v>
      </c>
      <c r="P369" s="53" t="s">
        <v>6025</v>
      </c>
      <c r="Q369" s="53">
        <v>2</v>
      </c>
      <c r="R369" s="55">
        <v>50.323300000000003</v>
      </c>
      <c r="S369" s="55">
        <v>19.128699999999998</v>
      </c>
      <c r="T369" s="55">
        <v>0</v>
      </c>
      <c r="U369" s="55">
        <v>0</v>
      </c>
      <c r="V369" s="53" t="s">
        <v>89</v>
      </c>
      <c r="W369" s="85">
        <v>0</v>
      </c>
      <c r="X369" s="87">
        <v>0</v>
      </c>
      <c r="Y369" s="1" t="s">
        <v>7166</v>
      </c>
    </row>
    <row r="370" spans="1:25" ht="50.1" hidden="1" customHeight="1" x14ac:dyDescent="0.25">
      <c r="A370" s="53" t="s">
        <v>89</v>
      </c>
      <c r="B370" s="53" t="str">
        <f>IF(COUNTIF('Aglomeracje 2022 r.'!$C$13:$C$207,' Dane pomocnicze (ze spr. 21)'!C370)=1,"TAK",IF(COUNTIF('Aglomeracje 2022 r.'!$C$13:$C$207,' Dane pomocnicze (ze spr. 21)'!C370)&gt;1,"TAK, UWAGA, wystepuje w sprawozdaniu więcej niż jeden raz!!!","BRAK"))</f>
        <v>BRAK</v>
      </c>
      <c r="C370" s="53" t="s">
        <v>462</v>
      </c>
      <c r="D370" s="53" t="s">
        <v>2994</v>
      </c>
      <c r="E370" s="53" t="s">
        <v>1639</v>
      </c>
      <c r="F370" s="53" t="s">
        <v>2951</v>
      </c>
      <c r="G370" s="53" t="s">
        <v>2990</v>
      </c>
      <c r="H370" s="53" t="s">
        <v>89</v>
      </c>
      <c r="I370" s="53" t="s">
        <v>1657</v>
      </c>
      <c r="J370" s="53" t="s">
        <v>1636</v>
      </c>
      <c r="K370" s="53" t="s">
        <v>2994</v>
      </c>
      <c r="L370" s="53" t="s">
        <v>3617</v>
      </c>
      <c r="M370" s="53" t="s">
        <v>2994</v>
      </c>
      <c r="N370" s="53" t="s">
        <v>6026</v>
      </c>
      <c r="O370" s="54">
        <v>46145</v>
      </c>
      <c r="P370" s="53" t="s">
        <v>6027</v>
      </c>
      <c r="Q370" s="53">
        <v>1</v>
      </c>
      <c r="R370" s="55">
        <v>49.748199999999997</v>
      </c>
      <c r="S370" s="55">
        <v>18.633199999999999</v>
      </c>
      <c r="T370" s="55">
        <v>49.773600000000002</v>
      </c>
      <c r="U370" s="55">
        <v>18.606400000000001</v>
      </c>
      <c r="V370" s="53" t="s">
        <v>89</v>
      </c>
      <c r="W370" s="85">
        <v>0</v>
      </c>
      <c r="X370" s="87">
        <v>2.5</v>
      </c>
      <c r="Y370" s="1" t="s">
        <v>7165</v>
      </c>
    </row>
    <row r="371" spans="1:25" ht="50.1" hidden="1" customHeight="1" x14ac:dyDescent="0.25">
      <c r="A371" s="53" t="s">
        <v>89</v>
      </c>
      <c r="B371" s="53" t="str">
        <f>IF(COUNTIF('Aglomeracje 2022 r.'!$C$13:$C$207,' Dane pomocnicze (ze spr. 21)'!C371)=1,"TAK",IF(COUNTIF('Aglomeracje 2022 r.'!$C$13:$C$207,' Dane pomocnicze (ze spr. 21)'!C371)&gt;1,"TAK, UWAGA, wystepuje w sprawozdaniu więcej niż jeden raz!!!","BRAK"))</f>
        <v>BRAK</v>
      </c>
      <c r="C371" s="53" t="s">
        <v>463</v>
      </c>
      <c r="D371" s="53" t="s">
        <v>2996</v>
      </c>
      <c r="E371" s="53" t="s">
        <v>1639</v>
      </c>
      <c r="F371" s="53" t="s">
        <v>2951</v>
      </c>
      <c r="G371" s="53" t="s">
        <v>2997</v>
      </c>
      <c r="H371" s="53" t="s">
        <v>89</v>
      </c>
      <c r="I371" s="53" t="s">
        <v>1657</v>
      </c>
      <c r="J371" s="53" t="s">
        <v>1636</v>
      </c>
      <c r="K371" s="53" t="s">
        <v>2996</v>
      </c>
      <c r="L371" s="53" t="s">
        <v>3617</v>
      </c>
      <c r="M371" s="53" t="s">
        <v>2996</v>
      </c>
      <c r="N371" s="53" t="s">
        <v>6030</v>
      </c>
      <c r="O371" s="54">
        <v>49208</v>
      </c>
      <c r="P371" s="53" t="s">
        <v>6031</v>
      </c>
      <c r="Q371" s="53">
        <v>1</v>
      </c>
      <c r="R371" s="55">
        <v>50.169199999999996</v>
      </c>
      <c r="S371" s="55">
        <v>18.904</v>
      </c>
      <c r="T371" s="55">
        <v>50.1892</v>
      </c>
      <c r="U371" s="55">
        <v>18.907800000000002</v>
      </c>
      <c r="V371" s="53" t="s">
        <v>89</v>
      </c>
      <c r="W371" s="85">
        <v>5.33</v>
      </c>
      <c r="X371" s="87">
        <v>2.5</v>
      </c>
      <c r="Y371" s="1" t="s">
        <v>7372</v>
      </c>
    </row>
    <row r="372" spans="1:25" ht="50.1" hidden="1" customHeight="1" x14ac:dyDescent="0.25">
      <c r="A372" s="53" t="s">
        <v>89</v>
      </c>
      <c r="B372" s="53" t="str">
        <f>IF(COUNTIF('Aglomeracje 2022 r.'!$C$13:$C$207,' Dane pomocnicze (ze spr. 21)'!C372)=1,"TAK",IF(COUNTIF('Aglomeracje 2022 r.'!$C$13:$C$207,' Dane pomocnicze (ze spr. 21)'!C372)&gt;1,"TAK, UWAGA, wystepuje w sprawozdaniu więcej niż jeden raz!!!","BRAK"))</f>
        <v>BRAK</v>
      </c>
      <c r="C372" s="53" t="s">
        <v>464</v>
      </c>
      <c r="D372" s="53" t="s">
        <v>2998</v>
      </c>
      <c r="E372" s="53" t="s">
        <v>1639</v>
      </c>
      <c r="F372" s="53" t="s">
        <v>2951</v>
      </c>
      <c r="G372" s="53" t="s">
        <v>2999</v>
      </c>
      <c r="H372" s="53" t="s">
        <v>89</v>
      </c>
      <c r="I372" s="53" t="s">
        <v>1657</v>
      </c>
      <c r="J372" s="53" t="s">
        <v>1636</v>
      </c>
      <c r="K372" s="53" t="s">
        <v>2998</v>
      </c>
      <c r="L372" s="53" t="s">
        <v>3715</v>
      </c>
      <c r="M372" s="53" t="s">
        <v>2998</v>
      </c>
      <c r="N372" s="53" t="s">
        <v>6032</v>
      </c>
      <c r="O372" s="54">
        <v>9071</v>
      </c>
      <c r="P372" s="53" t="s">
        <v>6033</v>
      </c>
      <c r="Q372" s="53">
        <v>1</v>
      </c>
      <c r="R372" s="55">
        <v>50.027000000000001</v>
      </c>
      <c r="S372" s="55">
        <v>18.588200000000001</v>
      </c>
      <c r="T372" s="55">
        <v>50.040500000000002</v>
      </c>
      <c r="U372" s="55">
        <v>18.598700000000001</v>
      </c>
      <c r="V372" s="53" t="s">
        <v>89</v>
      </c>
      <c r="W372" s="85">
        <v>0</v>
      </c>
      <c r="X372" s="87">
        <v>0</v>
      </c>
      <c r="Y372" s="1" t="s">
        <v>7166</v>
      </c>
    </row>
    <row r="373" spans="1:25" ht="50.1" hidden="1" customHeight="1" x14ac:dyDescent="0.25">
      <c r="A373" s="53" t="s">
        <v>89</v>
      </c>
      <c r="B373" s="53" t="str">
        <f>IF(COUNTIF('Aglomeracje 2022 r.'!$C$13:$C$207,' Dane pomocnicze (ze spr. 21)'!C373)=1,"TAK",IF(COUNTIF('Aglomeracje 2022 r.'!$C$13:$C$207,' Dane pomocnicze (ze spr. 21)'!C373)&gt;1,"TAK, UWAGA, wystepuje w sprawozdaniu więcej niż jeden raz!!!","BRAK"))</f>
        <v>BRAK</v>
      </c>
      <c r="C373" s="53" t="s">
        <v>465</v>
      </c>
      <c r="D373" s="53" t="s">
        <v>3002</v>
      </c>
      <c r="E373" s="53" t="s">
        <v>1650</v>
      </c>
      <c r="F373" s="53" t="s">
        <v>2951</v>
      </c>
      <c r="G373" s="53" t="s">
        <v>3003</v>
      </c>
      <c r="H373" s="53" t="s">
        <v>89</v>
      </c>
      <c r="I373" s="53" t="s">
        <v>2217</v>
      </c>
      <c r="J373" s="53" t="s">
        <v>1809</v>
      </c>
      <c r="K373" s="53" t="s">
        <v>3002</v>
      </c>
      <c r="L373" s="53" t="s">
        <v>3617</v>
      </c>
      <c r="M373" s="53" t="s">
        <v>3002</v>
      </c>
      <c r="N373" s="53" t="s">
        <v>6035</v>
      </c>
      <c r="O373" s="54">
        <v>19361</v>
      </c>
      <c r="P373" s="53">
        <v>0</v>
      </c>
      <c r="Q373" s="53">
        <v>2</v>
      </c>
      <c r="R373" s="55">
        <v>50.137999999999998</v>
      </c>
      <c r="S373" s="55">
        <v>19.12</v>
      </c>
      <c r="T373" s="55">
        <v>0</v>
      </c>
      <c r="U373" s="55">
        <v>0</v>
      </c>
      <c r="V373" s="53" t="s">
        <v>89</v>
      </c>
      <c r="W373" s="85">
        <v>2</v>
      </c>
      <c r="X373" s="87">
        <v>1.5</v>
      </c>
      <c r="Y373" s="1" t="s">
        <v>7373</v>
      </c>
    </row>
    <row r="374" spans="1:25" ht="50.1" hidden="1" customHeight="1" x14ac:dyDescent="0.25">
      <c r="A374" s="53" t="s">
        <v>89</v>
      </c>
      <c r="B374" s="53" t="str">
        <f>IF(COUNTIF('Aglomeracje 2022 r.'!$C$13:$C$207,' Dane pomocnicze (ze spr. 21)'!C374)=1,"TAK",IF(COUNTIF('Aglomeracje 2022 r.'!$C$13:$C$207,' Dane pomocnicze (ze spr. 21)'!C374)&gt;1,"TAK, UWAGA, wystepuje w sprawozdaniu więcej niż jeden raz!!!","BRAK"))</f>
        <v>BRAK</v>
      </c>
      <c r="C374" s="53" t="s">
        <v>466</v>
      </c>
      <c r="D374" s="53" t="s">
        <v>3005</v>
      </c>
      <c r="E374" s="53" t="s">
        <v>1639</v>
      </c>
      <c r="F374" s="53" t="s">
        <v>2951</v>
      </c>
      <c r="G374" s="53" t="s">
        <v>2999</v>
      </c>
      <c r="H374" s="53" t="s">
        <v>89</v>
      </c>
      <c r="I374" s="53" t="s">
        <v>1657</v>
      </c>
      <c r="J374" s="53" t="s">
        <v>1636</v>
      </c>
      <c r="K374" s="53" t="s">
        <v>3005</v>
      </c>
      <c r="L374" s="53" t="s">
        <v>3669</v>
      </c>
      <c r="M374" s="53" t="s">
        <v>3005</v>
      </c>
      <c r="N374" s="53" t="s">
        <v>6040</v>
      </c>
      <c r="O374" s="54">
        <v>22581</v>
      </c>
      <c r="P374" s="53" t="s">
        <v>466</v>
      </c>
      <c r="Q374" s="53">
        <v>1</v>
      </c>
      <c r="R374" s="55">
        <v>50.148299999999999</v>
      </c>
      <c r="S374" s="55">
        <v>18.678699999999999</v>
      </c>
      <c r="T374" s="55">
        <v>50.154699999999998</v>
      </c>
      <c r="U374" s="55">
        <v>18.661899999999999</v>
      </c>
      <c r="V374" s="53" t="s">
        <v>89</v>
      </c>
      <c r="W374" s="85">
        <v>0</v>
      </c>
      <c r="X374" s="87">
        <v>0</v>
      </c>
      <c r="Y374" s="1" t="s">
        <v>7166</v>
      </c>
    </row>
    <row r="375" spans="1:25" ht="50.1" hidden="1" customHeight="1" x14ac:dyDescent="0.25">
      <c r="A375" s="53" t="s">
        <v>89</v>
      </c>
      <c r="B375" s="53" t="str">
        <f>IF(COUNTIF('Aglomeracje 2022 r.'!$C$13:$C$207,' Dane pomocnicze (ze spr. 21)'!C375)=1,"TAK",IF(COUNTIF('Aglomeracje 2022 r.'!$C$13:$C$207,' Dane pomocnicze (ze spr. 21)'!C375)&gt;1,"TAK, UWAGA, wystepuje w sprawozdaniu więcej niż jeden raz!!!","BRAK"))</f>
        <v>BRAK</v>
      </c>
      <c r="C375" s="53" t="s">
        <v>467</v>
      </c>
      <c r="D375" s="53" t="s">
        <v>3007</v>
      </c>
      <c r="E375" s="53" t="s">
        <v>1639</v>
      </c>
      <c r="F375" s="53" t="s">
        <v>2951</v>
      </c>
      <c r="G375" s="53" t="s">
        <v>3008</v>
      </c>
      <c r="H375" s="53" t="s">
        <v>2562</v>
      </c>
      <c r="I375" s="53" t="s">
        <v>1635</v>
      </c>
      <c r="J375" s="53" t="s">
        <v>1636</v>
      </c>
      <c r="K375" s="53" t="s">
        <v>3007</v>
      </c>
      <c r="L375" s="53" t="s">
        <v>3617</v>
      </c>
      <c r="M375" s="53" t="s">
        <v>6044</v>
      </c>
      <c r="N375" s="53" t="s">
        <v>6045</v>
      </c>
      <c r="O375" s="54">
        <v>25010</v>
      </c>
      <c r="P375" s="53" t="s">
        <v>6046</v>
      </c>
      <c r="Q375" s="53">
        <v>1</v>
      </c>
      <c r="R375" s="55">
        <v>50.670617499999999</v>
      </c>
      <c r="S375" s="55">
        <v>18.688878200000001</v>
      </c>
      <c r="T375" s="55">
        <v>50.6641738</v>
      </c>
      <c r="U375" s="55">
        <v>18.662299999999998</v>
      </c>
      <c r="V375" s="53" t="s">
        <v>89</v>
      </c>
      <c r="W375" s="85">
        <v>0</v>
      </c>
      <c r="X375" s="87">
        <v>0</v>
      </c>
      <c r="Y375" s="1" t="s">
        <v>7166</v>
      </c>
    </row>
    <row r="376" spans="1:25" ht="50.1" hidden="1" customHeight="1" x14ac:dyDescent="0.25">
      <c r="A376" s="53" t="s">
        <v>89</v>
      </c>
      <c r="B376" s="53" t="str">
        <f>IF(COUNTIF('Aglomeracje 2022 r.'!$C$13:$C$207,' Dane pomocnicze (ze spr. 21)'!C376)=1,"TAK",IF(COUNTIF('Aglomeracje 2022 r.'!$C$13:$C$207,' Dane pomocnicze (ze spr. 21)'!C376)&gt;1,"TAK, UWAGA, wystepuje w sprawozdaniu więcej niż jeden raz!!!","BRAK"))</f>
        <v>BRAK</v>
      </c>
      <c r="C376" s="53" t="s">
        <v>468</v>
      </c>
      <c r="D376" s="53" t="s">
        <v>3009</v>
      </c>
      <c r="E376" s="53" t="s">
        <v>1639</v>
      </c>
      <c r="F376" s="53" t="s">
        <v>2951</v>
      </c>
      <c r="G376" s="53" t="s">
        <v>3003</v>
      </c>
      <c r="H376" s="53" t="s">
        <v>2955</v>
      </c>
      <c r="I376" s="53" t="s">
        <v>2217</v>
      </c>
      <c r="J376" s="53" t="s">
        <v>1809</v>
      </c>
      <c r="K376" s="53" t="s">
        <v>6047</v>
      </c>
      <c r="L376" s="53" t="s">
        <v>3617</v>
      </c>
      <c r="M376" s="53" t="s">
        <v>6047</v>
      </c>
      <c r="N376" s="53" t="s">
        <v>6048</v>
      </c>
      <c r="O376" s="54">
        <v>13743</v>
      </c>
      <c r="P376" s="53" t="s">
        <v>6049</v>
      </c>
      <c r="Q376" s="53">
        <v>1</v>
      </c>
      <c r="R376" s="55">
        <v>50.093322020000002</v>
      </c>
      <c r="S376" s="55">
        <v>19.091200000000001</v>
      </c>
      <c r="T376" s="55">
        <v>50.072456799999998</v>
      </c>
      <c r="U376" s="55">
        <v>19.044502999999999</v>
      </c>
      <c r="V376" s="53" t="s">
        <v>89</v>
      </c>
      <c r="W376" s="85">
        <v>1.4</v>
      </c>
      <c r="X376" s="87">
        <v>0</v>
      </c>
      <c r="Y376" s="1" t="s">
        <v>7374</v>
      </c>
    </row>
    <row r="377" spans="1:25" ht="50.1" hidden="1" customHeight="1" x14ac:dyDescent="0.25">
      <c r="A377" s="53" t="s">
        <v>89</v>
      </c>
      <c r="B377" s="53" t="str">
        <f>IF(COUNTIF('Aglomeracje 2022 r.'!$C$13:$C$207,' Dane pomocnicze (ze spr. 21)'!C377)=1,"TAK",IF(COUNTIF('Aglomeracje 2022 r.'!$C$13:$C$207,' Dane pomocnicze (ze spr. 21)'!C377)&gt;1,"TAK, UWAGA, wystepuje w sprawozdaniu więcej niż jeden raz!!!","BRAK"))</f>
        <v>BRAK</v>
      </c>
      <c r="C377" s="53" t="s">
        <v>469</v>
      </c>
      <c r="D377" s="53" t="s">
        <v>1809</v>
      </c>
      <c r="E377" s="53" t="s">
        <v>1639</v>
      </c>
      <c r="F377" s="53" t="s">
        <v>2951</v>
      </c>
      <c r="G377" s="53" t="s">
        <v>2990</v>
      </c>
      <c r="H377" s="53" t="s">
        <v>2216</v>
      </c>
      <c r="I377" s="53" t="s">
        <v>2217</v>
      </c>
      <c r="J377" s="53" t="s">
        <v>1809</v>
      </c>
      <c r="K377" s="53" t="s">
        <v>1809</v>
      </c>
      <c r="L377" s="53" t="s">
        <v>3617</v>
      </c>
      <c r="M377" s="53" t="s">
        <v>1809</v>
      </c>
      <c r="N377" s="53" t="s">
        <v>6050</v>
      </c>
      <c r="O377" s="54">
        <v>32447</v>
      </c>
      <c r="P377" s="53" t="s">
        <v>6051</v>
      </c>
      <c r="Q377" s="53">
        <v>1</v>
      </c>
      <c r="R377" s="55">
        <v>49.6554</v>
      </c>
      <c r="S377" s="55">
        <v>18.8599</v>
      </c>
      <c r="T377" s="55">
        <v>49.674300000000002</v>
      </c>
      <c r="U377" s="55">
        <v>18.846019999999999</v>
      </c>
      <c r="V377" s="53" t="s">
        <v>89</v>
      </c>
      <c r="W377" s="85">
        <v>8.1999999999999993</v>
      </c>
      <c r="X377" s="87">
        <v>0.7</v>
      </c>
      <c r="Y377" s="1" t="s">
        <v>7375</v>
      </c>
    </row>
    <row r="378" spans="1:25" ht="50.1" hidden="1" customHeight="1" x14ac:dyDescent="0.25">
      <c r="A378" s="53" t="s">
        <v>89</v>
      </c>
      <c r="B378" s="53" t="str">
        <f>IF(COUNTIF('Aglomeracje 2022 r.'!$C$13:$C$207,' Dane pomocnicze (ze spr. 21)'!C378)=1,"TAK",IF(COUNTIF('Aglomeracje 2022 r.'!$C$13:$C$207,' Dane pomocnicze (ze spr. 21)'!C378)&gt;1,"TAK, UWAGA, wystepuje w sprawozdaniu więcej niż jeden raz!!!","BRAK"))</f>
        <v>BRAK</v>
      </c>
      <c r="C378" s="53" t="s">
        <v>470</v>
      </c>
      <c r="D378" s="53" t="s">
        <v>3010</v>
      </c>
      <c r="E378" s="53" t="s">
        <v>1639</v>
      </c>
      <c r="F378" s="53" t="s">
        <v>2951</v>
      </c>
      <c r="G378" s="53" t="s">
        <v>2997</v>
      </c>
      <c r="H378" s="53" t="s">
        <v>2216</v>
      </c>
      <c r="I378" s="53" t="s">
        <v>2217</v>
      </c>
      <c r="J378" s="53" t="s">
        <v>1809</v>
      </c>
      <c r="K378" s="53" t="s">
        <v>3010</v>
      </c>
      <c r="L378" s="53" t="s">
        <v>3617</v>
      </c>
      <c r="M378" s="53" t="s">
        <v>3010</v>
      </c>
      <c r="N378" s="53" t="s">
        <v>6052</v>
      </c>
      <c r="O378" s="54">
        <v>20234</v>
      </c>
      <c r="P378" s="53" t="s">
        <v>6053</v>
      </c>
      <c r="Q378" s="53">
        <v>1</v>
      </c>
      <c r="R378" s="55">
        <v>50.149500000000003</v>
      </c>
      <c r="S378" s="55">
        <v>18.8399</v>
      </c>
      <c r="T378" s="55">
        <v>50.122300000000003</v>
      </c>
      <c r="U378" s="55">
        <v>18.8691</v>
      </c>
      <c r="V378" s="53" t="s">
        <v>89</v>
      </c>
      <c r="W378" s="85">
        <v>9.1</v>
      </c>
      <c r="X378" s="87">
        <v>4.0999999999999996</v>
      </c>
      <c r="Y378" s="1" t="s">
        <v>7376</v>
      </c>
    </row>
    <row r="379" spans="1:25" ht="50.1" hidden="1" customHeight="1" x14ac:dyDescent="0.25">
      <c r="A379" s="53" t="s">
        <v>89</v>
      </c>
      <c r="B379" s="53" t="str">
        <f>IF(COUNTIF('Aglomeracje 2022 r.'!$C$13:$C$207,' Dane pomocnicze (ze spr. 21)'!C379)=1,"TAK",IF(COUNTIF('Aglomeracje 2022 r.'!$C$13:$C$207,' Dane pomocnicze (ze spr. 21)'!C379)&gt;1,"TAK, UWAGA, wystepuje w sprawozdaniu więcej niż jeden raz!!!","BRAK"))</f>
        <v>BRAK</v>
      </c>
      <c r="C379" s="53" t="s">
        <v>471</v>
      </c>
      <c r="D379" s="53" t="s">
        <v>3011</v>
      </c>
      <c r="E379" s="53" t="s">
        <v>1639</v>
      </c>
      <c r="F379" s="53" t="s">
        <v>2951</v>
      </c>
      <c r="G379" s="53" t="s">
        <v>2988</v>
      </c>
      <c r="H379" s="53" t="s">
        <v>2216</v>
      </c>
      <c r="I379" s="53" t="s">
        <v>2217</v>
      </c>
      <c r="J379" s="53" t="s">
        <v>1809</v>
      </c>
      <c r="K379" s="53" t="s">
        <v>6054</v>
      </c>
      <c r="L379" s="53" t="s">
        <v>3715</v>
      </c>
      <c r="M379" s="53" t="s">
        <v>6055</v>
      </c>
      <c r="N379" s="53" t="s">
        <v>6056</v>
      </c>
      <c r="O379" s="54">
        <v>16927</v>
      </c>
      <c r="P379" s="53" t="s">
        <v>6057</v>
      </c>
      <c r="Q379" s="53">
        <v>1</v>
      </c>
      <c r="R379" s="55">
        <v>49.96231701</v>
      </c>
      <c r="S379" s="55">
        <v>18.718790559999999</v>
      </c>
      <c r="T379" s="55">
        <v>49.979599999999998</v>
      </c>
      <c r="U379" s="55">
        <v>18.6738</v>
      </c>
      <c r="V379" s="53" t="s">
        <v>89</v>
      </c>
      <c r="W379" s="85">
        <v>0</v>
      </c>
      <c r="X379" s="87">
        <v>0</v>
      </c>
      <c r="Y379" s="1" t="s">
        <v>7166</v>
      </c>
    </row>
    <row r="380" spans="1:25" ht="50.1" hidden="1" customHeight="1" x14ac:dyDescent="0.25">
      <c r="A380" s="53" t="s">
        <v>89</v>
      </c>
      <c r="B380" s="53" t="str">
        <f>IF(COUNTIF('Aglomeracje 2022 r.'!$C$13:$C$207,' Dane pomocnicze (ze spr. 21)'!C380)=1,"TAK",IF(COUNTIF('Aglomeracje 2022 r.'!$C$13:$C$207,' Dane pomocnicze (ze spr. 21)'!C380)&gt;1,"TAK, UWAGA, wystepuje w sprawozdaniu więcej niż jeden raz!!!","BRAK"))</f>
        <v>BRAK</v>
      </c>
      <c r="C380" s="53" t="s">
        <v>472</v>
      </c>
      <c r="D380" s="53" t="s">
        <v>3014</v>
      </c>
      <c r="E380" s="53" t="s">
        <v>1639</v>
      </c>
      <c r="F380" s="53" t="s">
        <v>2951</v>
      </c>
      <c r="G380" s="53" t="s">
        <v>2990</v>
      </c>
      <c r="H380" s="53" t="s">
        <v>2216</v>
      </c>
      <c r="I380" s="53" t="s">
        <v>2217</v>
      </c>
      <c r="J380" s="53" t="s">
        <v>1809</v>
      </c>
      <c r="K380" s="53" t="s">
        <v>3014</v>
      </c>
      <c r="L380" s="53" t="s">
        <v>3617</v>
      </c>
      <c r="M380" s="53" t="s">
        <v>3014</v>
      </c>
      <c r="N380" s="53" t="s">
        <v>6060</v>
      </c>
      <c r="O380" s="54">
        <v>16573</v>
      </c>
      <c r="P380" s="53" t="s">
        <v>6061</v>
      </c>
      <c r="Q380" s="53">
        <v>1</v>
      </c>
      <c r="R380" s="55">
        <v>49.718899999999998</v>
      </c>
      <c r="S380" s="55">
        <v>18.8127</v>
      </c>
      <c r="T380" s="55">
        <v>49.734999999999999</v>
      </c>
      <c r="U380" s="55">
        <v>18.810199999999998</v>
      </c>
      <c r="V380" s="53" t="s">
        <v>89</v>
      </c>
      <c r="W380" s="85">
        <v>0</v>
      </c>
      <c r="X380" s="87">
        <v>10</v>
      </c>
      <c r="Y380" s="1" t="s">
        <v>7199</v>
      </c>
    </row>
    <row r="381" spans="1:25" ht="50.1" hidden="1" customHeight="1" x14ac:dyDescent="0.25">
      <c r="A381" s="53" t="s">
        <v>89</v>
      </c>
      <c r="B381" s="53" t="str">
        <f>IF(COUNTIF('Aglomeracje 2022 r.'!$C$13:$C$207,' Dane pomocnicze (ze spr. 21)'!C381)=1,"TAK",IF(COUNTIF('Aglomeracje 2022 r.'!$C$13:$C$207,' Dane pomocnicze (ze spr. 21)'!C381)&gt;1,"TAK, UWAGA, wystepuje w sprawozdaniu więcej niż jeden raz!!!","BRAK"))</f>
        <v>BRAK</v>
      </c>
      <c r="C381" s="53" t="s">
        <v>473</v>
      </c>
      <c r="D381" s="53" t="s">
        <v>3015</v>
      </c>
      <c r="E381" s="53" t="s">
        <v>1639</v>
      </c>
      <c r="F381" s="53" t="s">
        <v>2951</v>
      </c>
      <c r="G381" s="53" t="s">
        <v>2999</v>
      </c>
      <c r="H381" s="53" t="s">
        <v>89</v>
      </c>
      <c r="I381" s="53" t="s">
        <v>1657</v>
      </c>
      <c r="J381" s="53" t="s">
        <v>1636</v>
      </c>
      <c r="K381" s="53" t="s">
        <v>3015</v>
      </c>
      <c r="L381" s="53" t="s">
        <v>3715</v>
      </c>
      <c r="M381" s="53" t="s">
        <v>6062</v>
      </c>
      <c r="N381" s="53" t="s">
        <v>6063</v>
      </c>
      <c r="O381" s="54">
        <v>3056</v>
      </c>
      <c r="P381" s="53" t="s">
        <v>6064</v>
      </c>
      <c r="Q381" s="53">
        <v>1</v>
      </c>
      <c r="R381" s="55">
        <v>50.119700000000002</v>
      </c>
      <c r="S381" s="55">
        <v>18.389099999999999</v>
      </c>
      <c r="T381" s="55">
        <v>50.125300000000003</v>
      </c>
      <c r="U381" s="55">
        <v>18.413599999999999</v>
      </c>
      <c r="V381" s="53" t="s">
        <v>89</v>
      </c>
      <c r="W381" s="85">
        <v>2.2000000000000002</v>
      </c>
      <c r="X381" s="87">
        <v>0</v>
      </c>
      <c r="Y381" s="1" t="s">
        <v>7377</v>
      </c>
    </row>
    <row r="382" spans="1:25" ht="50.1" hidden="1" customHeight="1" x14ac:dyDescent="0.25">
      <c r="A382" s="53" t="s">
        <v>89</v>
      </c>
      <c r="B382" s="53" t="str">
        <f>IF(COUNTIF('Aglomeracje 2022 r.'!$C$13:$C$207,' Dane pomocnicze (ze spr. 21)'!C382)=1,"TAK",IF(COUNTIF('Aglomeracje 2022 r.'!$C$13:$C$207,' Dane pomocnicze (ze spr. 21)'!C382)&gt;1,"TAK, UWAGA, wystepuje w sprawozdaniu więcej niż jeden raz!!!","BRAK"))</f>
        <v>BRAK</v>
      </c>
      <c r="C382" s="53" t="s">
        <v>474</v>
      </c>
      <c r="D382" s="53" t="s">
        <v>3017</v>
      </c>
      <c r="E382" s="53" t="s">
        <v>1639</v>
      </c>
      <c r="F382" s="53" t="s">
        <v>2951</v>
      </c>
      <c r="G382" s="53" t="s">
        <v>2993</v>
      </c>
      <c r="H382" s="53" t="s">
        <v>3018</v>
      </c>
      <c r="I382" s="53" t="s">
        <v>2217</v>
      </c>
      <c r="J382" s="53" t="s">
        <v>1809</v>
      </c>
      <c r="K382" s="53" t="s">
        <v>3017</v>
      </c>
      <c r="L382" s="53" t="s">
        <v>3669</v>
      </c>
      <c r="M382" s="53" t="s">
        <v>3017</v>
      </c>
      <c r="N382" s="53" t="s">
        <v>6067</v>
      </c>
      <c r="O382" s="54">
        <v>7488</v>
      </c>
      <c r="P382" s="53" t="s">
        <v>6068</v>
      </c>
      <c r="Q382" s="53">
        <v>1</v>
      </c>
      <c r="R382" s="55">
        <v>50.474299999999999</v>
      </c>
      <c r="S382" s="55">
        <v>19.236899999999999</v>
      </c>
      <c r="T382" s="55">
        <v>50.461500000000001</v>
      </c>
      <c r="U382" s="55">
        <v>19.238199999999999</v>
      </c>
      <c r="V382" s="53" t="s">
        <v>89</v>
      </c>
      <c r="W382" s="85">
        <v>23.56</v>
      </c>
      <c r="X382" s="87">
        <v>0</v>
      </c>
      <c r="Y382" s="1" t="s">
        <v>7378</v>
      </c>
    </row>
    <row r="383" spans="1:25" ht="50.1" hidden="1" customHeight="1" x14ac:dyDescent="0.25">
      <c r="A383" s="53" t="s">
        <v>89</v>
      </c>
      <c r="B383" s="53" t="str">
        <f>IF(COUNTIF('Aglomeracje 2022 r.'!$C$13:$C$207,' Dane pomocnicze (ze spr. 21)'!C383)=1,"TAK",IF(COUNTIF('Aglomeracje 2022 r.'!$C$13:$C$207,' Dane pomocnicze (ze spr. 21)'!C383)&gt;1,"TAK, UWAGA, wystepuje w sprawozdaniu więcej niż jeden raz!!!","BRAK"))</f>
        <v>BRAK</v>
      </c>
      <c r="C383" s="53" t="s">
        <v>475</v>
      </c>
      <c r="D383" s="53" t="s">
        <v>3019</v>
      </c>
      <c r="E383" s="53" t="s">
        <v>1639</v>
      </c>
      <c r="F383" s="53" t="s">
        <v>2951</v>
      </c>
      <c r="G383" s="53" t="s">
        <v>2979</v>
      </c>
      <c r="H383" s="53" t="s">
        <v>89</v>
      </c>
      <c r="I383" s="53" t="s">
        <v>1657</v>
      </c>
      <c r="J383" s="53" t="s">
        <v>1636</v>
      </c>
      <c r="K383" s="53" t="s">
        <v>3019</v>
      </c>
      <c r="L383" s="53" t="s">
        <v>3617</v>
      </c>
      <c r="M383" s="53" t="s">
        <v>3019</v>
      </c>
      <c r="N383" s="53" t="s">
        <v>6069</v>
      </c>
      <c r="O383" s="54">
        <v>8346</v>
      </c>
      <c r="P383" s="53" t="s">
        <v>6070</v>
      </c>
      <c r="Q383" s="53">
        <v>1</v>
      </c>
      <c r="R383" s="55">
        <v>50.0383</v>
      </c>
      <c r="S383" s="55">
        <v>18.395700000000001</v>
      </c>
      <c r="T383" s="55">
        <v>50.024441520000003</v>
      </c>
      <c r="U383" s="55">
        <v>18.41146548</v>
      </c>
      <c r="V383" s="53" t="s">
        <v>89</v>
      </c>
      <c r="W383" s="85">
        <v>1.1040000000000001</v>
      </c>
      <c r="X383" s="87">
        <v>2</v>
      </c>
      <c r="Y383" s="1" t="s">
        <v>7379</v>
      </c>
    </row>
    <row r="384" spans="1:25" ht="50.1" hidden="1" customHeight="1" x14ac:dyDescent="0.25">
      <c r="A384" s="53" t="s">
        <v>89</v>
      </c>
      <c r="B384" s="53" t="str">
        <f>IF(COUNTIF('Aglomeracje 2022 r.'!$C$13:$C$207,' Dane pomocnicze (ze spr. 21)'!C384)=1,"TAK",IF(COUNTIF('Aglomeracje 2022 r.'!$C$13:$C$207,' Dane pomocnicze (ze spr. 21)'!C384)&gt;1,"TAK, UWAGA, wystepuje w sprawozdaniu więcej niż jeden raz!!!","BRAK"))</f>
        <v>BRAK</v>
      </c>
      <c r="C384" s="53" t="s">
        <v>476</v>
      </c>
      <c r="D384" s="53" t="s">
        <v>3022</v>
      </c>
      <c r="E384" s="53" t="s">
        <v>1650</v>
      </c>
      <c r="F384" s="53" t="s">
        <v>2951</v>
      </c>
      <c r="G384" s="53" t="s">
        <v>2997</v>
      </c>
      <c r="H384" s="53" t="s">
        <v>89</v>
      </c>
      <c r="I384" s="53" t="s">
        <v>2217</v>
      </c>
      <c r="J384" s="53" t="s">
        <v>1809</v>
      </c>
      <c r="K384" s="53" t="s">
        <v>3022</v>
      </c>
      <c r="L384" s="53" t="s">
        <v>3617</v>
      </c>
      <c r="M384" s="53" t="s">
        <v>3022</v>
      </c>
      <c r="N384" s="53" t="s">
        <v>6077</v>
      </c>
      <c r="O384" s="54">
        <v>7592</v>
      </c>
      <c r="P384" s="53" t="s">
        <v>6078</v>
      </c>
      <c r="Q384" s="53">
        <v>2</v>
      </c>
      <c r="R384" s="55">
        <v>50.146459180000001</v>
      </c>
      <c r="S384" s="55">
        <v>18.778746269999999</v>
      </c>
      <c r="T384" s="55">
        <v>0</v>
      </c>
      <c r="U384" s="55">
        <v>0</v>
      </c>
      <c r="V384" s="53" t="s">
        <v>89</v>
      </c>
      <c r="W384" s="85">
        <v>10</v>
      </c>
      <c r="X384" s="87">
        <v>0</v>
      </c>
      <c r="Y384" s="1" t="s">
        <v>7319</v>
      </c>
    </row>
    <row r="385" spans="1:25" ht="50.1" hidden="1" customHeight="1" x14ac:dyDescent="0.25">
      <c r="A385" s="53" t="s">
        <v>89</v>
      </c>
      <c r="B385" s="53" t="str">
        <f>IF(COUNTIF('Aglomeracje 2022 r.'!$C$13:$C$207,' Dane pomocnicze (ze spr. 21)'!C385)=1,"TAK",IF(COUNTIF('Aglomeracje 2022 r.'!$C$13:$C$207,' Dane pomocnicze (ze spr. 21)'!C385)&gt;1,"TAK, UWAGA, wystepuje w sprawozdaniu więcej niż jeden raz!!!","BRAK"))</f>
        <v>BRAK</v>
      </c>
      <c r="C385" s="53" t="s">
        <v>477</v>
      </c>
      <c r="D385" s="53" t="s">
        <v>3023</v>
      </c>
      <c r="E385" s="53" t="s">
        <v>1639</v>
      </c>
      <c r="F385" s="53" t="s">
        <v>2951</v>
      </c>
      <c r="G385" s="53" t="s">
        <v>2988</v>
      </c>
      <c r="H385" s="53" t="s">
        <v>2987</v>
      </c>
      <c r="I385" s="53" t="s">
        <v>2217</v>
      </c>
      <c r="J385" s="53" t="s">
        <v>1809</v>
      </c>
      <c r="K385" s="53" t="s">
        <v>3023</v>
      </c>
      <c r="L385" s="53" t="s">
        <v>3715</v>
      </c>
      <c r="M385" s="53" t="s">
        <v>3023</v>
      </c>
      <c r="N385" s="53" t="s">
        <v>6079</v>
      </c>
      <c r="O385" s="54">
        <v>3997</v>
      </c>
      <c r="P385" s="53" t="s">
        <v>6080</v>
      </c>
      <c r="Q385" s="53">
        <v>1</v>
      </c>
      <c r="R385" s="55">
        <v>49.969499999999996</v>
      </c>
      <c r="S385" s="55">
        <v>19.052800000000001</v>
      </c>
      <c r="T385" s="55">
        <v>50.006999999999998</v>
      </c>
      <c r="U385" s="55">
        <v>19.040500000000002</v>
      </c>
      <c r="V385" s="53" t="s">
        <v>89</v>
      </c>
      <c r="W385" s="85">
        <v>4.9000000000000004</v>
      </c>
      <c r="X385" s="87">
        <v>2</v>
      </c>
      <c r="Y385" s="1" t="s">
        <v>7380</v>
      </c>
    </row>
    <row r="386" spans="1:25" ht="50.1" hidden="1" customHeight="1" x14ac:dyDescent="0.25">
      <c r="A386" s="53" t="s">
        <v>89</v>
      </c>
      <c r="B386" s="53" t="str">
        <f>IF(COUNTIF('Aglomeracje 2022 r.'!$C$13:$C$207,' Dane pomocnicze (ze spr. 21)'!C386)=1,"TAK",IF(COUNTIF('Aglomeracje 2022 r.'!$C$13:$C$207,' Dane pomocnicze (ze spr. 21)'!C386)&gt;1,"TAK, UWAGA, wystepuje w sprawozdaniu więcej niż jeden raz!!!","BRAK"))</f>
        <v>BRAK</v>
      </c>
      <c r="C386" s="53" t="s">
        <v>478</v>
      </c>
      <c r="D386" s="53" t="s">
        <v>3025</v>
      </c>
      <c r="E386" s="53" t="s">
        <v>1639</v>
      </c>
      <c r="F386" s="53" t="s">
        <v>2951</v>
      </c>
      <c r="G386" s="53" t="s">
        <v>2807</v>
      </c>
      <c r="H386" s="53" t="s">
        <v>2216</v>
      </c>
      <c r="I386" s="53" t="s">
        <v>2217</v>
      </c>
      <c r="J386" s="53" t="s">
        <v>1809</v>
      </c>
      <c r="K386" s="53" t="s">
        <v>3025</v>
      </c>
      <c r="L386" s="53" t="s">
        <v>3715</v>
      </c>
      <c r="M386" s="53" t="s">
        <v>3025</v>
      </c>
      <c r="N386" s="53" t="s">
        <v>6084</v>
      </c>
      <c r="O386" s="54">
        <v>4002</v>
      </c>
      <c r="P386" s="53" t="s">
        <v>6085</v>
      </c>
      <c r="Q386" s="53">
        <v>1</v>
      </c>
      <c r="R386" s="55">
        <v>49.896599999999999</v>
      </c>
      <c r="S386" s="55">
        <v>19.0596</v>
      </c>
      <c r="T386" s="55">
        <v>49.918199999999999</v>
      </c>
      <c r="U386" s="55">
        <v>19.033000000000001</v>
      </c>
      <c r="V386" s="53" t="s">
        <v>89</v>
      </c>
      <c r="W386" s="85">
        <v>0</v>
      </c>
      <c r="X386" s="87">
        <v>0</v>
      </c>
      <c r="Y386" s="1" t="s">
        <v>7166</v>
      </c>
    </row>
    <row r="387" spans="1:25" ht="50.1" hidden="1" customHeight="1" x14ac:dyDescent="0.25">
      <c r="A387" s="53" t="s">
        <v>89</v>
      </c>
      <c r="B387" s="53" t="str">
        <f>IF(COUNTIF('Aglomeracje 2022 r.'!$C$13:$C$207,' Dane pomocnicze (ze spr. 21)'!C387)=1,"TAK",IF(COUNTIF('Aglomeracje 2022 r.'!$C$13:$C$207,' Dane pomocnicze (ze spr. 21)'!C387)&gt;1,"TAK, UWAGA, wystepuje w sprawozdaniu więcej niż jeden raz!!!","BRAK"))</f>
        <v>BRAK</v>
      </c>
      <c r="C387" s="53" t="s">
        <v>479</v>
      </c>
      <c r="D387" s="53" t="s">
        <v>3026</v>
      </c>
      <c r="E387" s="53" t="s">
        <v>1639</v>
      </c>
      <c r="F387" s="53" t="s">
        <v>2951</v>
      </c>
      <c r="G387" s="53" t="s">
        <v>2986</v>
      </c>
      <c r="H387" s="53" t="s">
        <v>2216</v>
      </c>
      <c r="I387" s="53" t="s">
        <v>2217</v>
      </c>
      <c r="J387" s="53" t="s">
        <v>1809</v>
      </c>
      <c r="K387" s="53" t="s">
        <v>3026</v>
      </c>
      <c r="L387" s="53" t="s">
        <v>3669</v>
      </c>
      <c r="M387" s="53" t="s">
        <v>3026</v>
      </c>
      <c r="N387" s="53" t="s">
        <v>6086</v>
      </c>
      <c r="O387" s="54">
        <v>6477</v>
      </c>
      <c r="P387" s="53">
        <v>0</v>
      </c>
      <c r="Q387" s="53">
        <v>1</v>
      </c>
      <c r="R387" s="55">
        <v>50.430799999999998</v>
      </c>
      <c r="S387" s="55">
        <v>19.395600000000002</v>
      </c>
      <c r="T387" s="55">
        <v>50.440800000000003</v>
      </c>
      <c r="U387" s="55">
        <v>19.393599999999999</v>
      </c>
      <c r="V387" s="53" t="s">
        <v>89</v>
      </c>
      <c r="W387" s="85">
        <v>5.8</v>
      </c>
      <c r="X387" s="87">
        <v>0</v>
      </c>
      <c r="Y387" s="1" t="s">
        <v>7381</v>
      </c>
    </row>
    <row r="388" spans="1:25" ht="50.1" hidden="1" customHeight="1" x14ac:dyDescent="0.25">
      <c r="A388" s="53" t="s">
        <v>89</v>
      </c>
      <c r="B388" s="53" t="str">
        <f>IF(COUNTIF('Aglomeracje 2022 r.'!$C$13:$C$207,' Dane pomocnicze (ze spr. 21)'!C388)=1,"TAK",IF(COUNTIF('Aglomeracje 2022 r.'!$C$13:$C$207,' Dane pomocnicze (ze spr. 21)'!C388)&gt;1,"TAK, UWAGA, wystepuje w sprawozdaniu więcej niż jeden raz!!!","BRAK"))</f>
        <v>BRAK</v>
      </c>
      <c r="C388" s="53" t="s">
        <v>480</v>
      </c>
      <c r="D388" s="53" t="s">
        <v>3027</v>
      </c>
      <c r="E388" s="53" t="s">
        <v>1650</v>
      </c>
      <c r="F388" s="53" t="s">
        <v>2951</v>
      </c>
      <c r="G388" s="53" t="s">
        <v>2990</v>
      </c>
      <c r="H388" s="53" t="s">
        <v>89</v>
      </c>
      <c r="I388" s="53" t="s">
        <v>1657</v>
      </c>
      <c r="J388" s="53" t="s">
        <v>1636</v>
      </c>
      <c r="K388" s="53" t="s">
        <v>3027</v>
      </c>
      <c r="L388" s="53" t="s">
        <v>3715</v>
      </c>
      <c r="M388" s="53" t="s">
        <v>3027</v>
      </c>
      <c r="N388" s="53" t="s">
        <v>6087</v>
      </c>
      <c r="O388" s="54">
        <v>6596</v>
      </c>
      <c r="P388" s="53">
        <v>0</v>
      </c>
      <c r="Q388" s="53">
        <v>4</v>
      </c>
      <c r="R388" s="55">
        <v>49.564</v>
      </c>
      <c r="S388" s="55">
        <v>18.8963</v>
      </c>
      <c r="T388" s="55">
        <v>0</v>
      </c>
      <c r="U388" s="55">
        <v>0</v>
      </c>
      <c r="V388" s="53" t="s">
        <v>89</v>
      </c>
      <c r="W388" s="85">
        <v>3.5</v>
      </c>
      <c r="X388" s="87">
        <v>6</v>
      </c>
      <c r="Y388" s="1" t="s">
        <v>7382</v>
      </c>
    </row>
    <row r="389" spans="1:25" ht="50.1" hidden="1" customHeight="1" x14ac:dyDescent="0.25">
      <c r="A389" s="53" t="s">
        <v>89</v>
      </c>
      <c r="B389" s="53" t="str">
        <f>IF(COUNTIF('Aglomeracje 2022 r.'!$C$13:$C$207,' Dane pomocnicze (ze spr. 21)'!C389)=1,"TAK",IF(COUNTIF('Aglomeracje 2022 r.'!$C$13:$C$207,' Dane pomocnicze (ze spr. 21)'!C389)&gt;1,"TAK, UWAGA, wystepuje w sprawozdaniu więcej niż jeden raz!!!","BRAK"))</f>
        <v>BRAK</v>
      </c>
      <c r="C389" s="53" t="s">
        <v>481</v>
      </c>
      <c r="D389" s="53" t="s">
        <v>3028</v>
      </c>
      <c r="E389" s="53" t="s">
        <v>1639</v>
      </c>
      <c r="F389" s="53" t="s">
        <v>2951</v>
      </c>
      <c r="G389" s="53" t="s">
        <v>2993</v>
      </c>
      <c r="H389" s="53" t="s">
        <v>2216</v>
      </c>
      <c r="I389" s="53" t="s">
        <v>2217</v>
      </c>
      <c r="J389" s="53" t="s">
        <v>1809</v>
      </c>
      <c r="K389" s="53" t="s">
        <v>3028</v>
      </c>
      <c r="L389" s="53" t="s">
        <v>3715</v>
      </c>
      <c r="M389" s="53" t="s">
        <v>6088</v>
      </c>
      <c r="N389" s="53" t="s">
        <v>6089</v>
      </c>
      <c r="O389" s="54">
        <v>10018</v>
      </c>
      <c r="P389" s="53" t="s">
        <v>6090</v>
      </c>
      <c r="Q389" s="53">
        <v>1</v>
      </c>
      <c r="R389" s="55">
        <v>50.395446999999997</v>
      </c>
      <c r="S389" s="55">
        <v>19.0182</v>
      </c>
      <c r="T389" s="55">
        <v>50.395499999999998</v>
      </c>
      <c r="U389" s="55">
        <v>19.0182</v>
      </c>
      <c r="V389" s="53" t="s">
        <v>89</v>
      </c>
      <c r="W389" s="85">
        <v>9.5</v>
      </c>
      <c r="X389" s="87">
        <v>0</v>
      </c>
      <c r="Y389" s="1" t="s">
        <v>7383</v>
      </c>
    </row>
    <row r="390" spans="1:25" ht="50.1" hidden="1" customHeight="1" x14ac:dyDescent="0.25">
      <c r="A390" s="53" t="s">
        <v>89</v>
      </c>
      <c r="B390" s="53" t="str">
        <f>IF(COUNTIF('Aglomeracje 2022 r.'!$C$13:$C$207,' Dane pomocnicze (ze spr. 21)'!C390)=1,"TAK",IF(COUNTIF('Aglomeracje 2022 r.'!$C$13:$C$207,' Dane pomocnicze (ze spr. 21)'!C390)&gt;1,"TAK, UWAGA, wystepuje w sprawozdaniu więcej niż jeden raz!!!","BRAK"))</f>
        <v>BRAK</v>
      </c>
      <c r="C390" s="53" t="s">
        <v>482</v>
      </c>
      <c r="D390" s="53" t="s">
        <v>3029</v>
      </c>
      <c r="E390" s="53" t="s">
        <v>1639</v>
      </c>
      <c r="F390" s="53" t="s">
        <v>2951</v>
      </c>
      <c r="G390" s="53" t="s">
        <v>2964</v>
      </c>
      <c r="H390" s="53" t="s">
        <v>89</v>
      </c>
      <c r="I390" s="53" t="s">
        <v>1657</v>
      </c>
      <c r="J390" s="53" t="s">
        <v>1636</v>
      </c>
      <c r="K390" s="53" t="s">
        <v>3029</v>
      </c>
      <c r="L390" s="53" t="s">
        <v>3715</v>
      </c>
      <c r="M390" s="53" t="s">
        <v>3029</v>
      </c>
      <c r="N390" s="53" t="s">
        <v>6091</v>
      </c>
      <c r="O390" s="54">
        <v>11579</v>
      </c>
      <c r="P390" s="53" t="s">
        <v>6092</v>
      </c>
      <c r="Q390" s="53">
        <v>1</v>
      </c>
      <c r="R390" s="55">
        <v>50.223799999999997</v>
      </c>
      <c r="S390" s="55">
        <v>18.724299999999999</v>
      </c>
      <c r="T390" s="55">
        <v>50.245800000000003</v>
      </c>
      <c r="U390" s="55">
        <v>18.755600000000001</v>
      </c>
      <c r="V390" s="53" t="s">
        <v>89</v>
      </c>
      <c r="W390" s="85">
        <v>0.8</v>
      </c>
      <c r="X390" s="87">
        <v>0.6</v>
      </c>
      <c r="Y390" s="1" t="s">
        <v>7384</v>
      </c>
    </row>
    <row r="391" spans="1:25" ht="50.1" hidden="1" customHeight="1" x14ac:dyDescent="0.25">
      <c r="A391" s="53" t="s">
        <v>89</v>
      </c>
      <c r="B391" s="53" t="str">
        <f>IF(COUNTIF('Aglomeracje 2022 r.'!$C$13:$C$207,' Dane pomocnicze (ze spr. 21)'!C391)=1,"TAK",IF(COUNTIF('Aglomeracje 2022 r.'!$C$13:$C$207,' Dane pomocnicze (ze spr. 21)'!C391)&gt;1,"TAK, UWAGA, wystepuje w sprawozdaniu więcej niż jeden raz!!!","BRAK"))</f>
        <v>BRAK</v>
      </c>
      <c r="C391" s="53" t="s">
        <v>483</v>
      </c>
      <c r="D391" s="53" t="s">
        <v>3031</v>
      </c>
      <c r="E391" s="53" t="s">
        <v>1650</v>
      </c>
      <c r="F391" s="53" t="s">
        <v>2951</v>
      </c>
      <c r="G391" s="53" t="s">
        <v>2988</v>
      </c>
      <c r="H391" s="53" t="s">
        <v>2216</v>
      </c>
      <c r="I391" s="53" t="s">
        <v>2217</v>
      </c>
      <c r="J391" s="53" t="s">
        <v>1809</v>
      </c>
      <c r="K391" s="53" t="s">
        <v>3031</v>
      </c>
      <c r="L391" s="53" t="s">
        <v>3715</v>
      </c>
      <c r="M391" s="53" t="s">
        <v>3031</v>
      </c>
      <c r="N391" s="53" t="s">
        <v>6095</v>
      </c>
      <c r="O391" s="54">
        <v>7419</v>
      </c>
      <c r="P391" s="53" t="s">
        <v>6096</v>
      </c>
      <c r="Q391" s="53">
        <v>2</v>
      </c>
      <c r="R391" s="55">
        <v>50.028361969999999</v>
      </c>
      <c r="S391" s="55">
        <v>18.791297830000001</v>
      </c>
      <c r="T391" s="55">
        <v>0</v>
      </c>
      <c r="U391" s="55">
        <v>0</v>
      </c>
      <c r="V391" s="53" t="s">
        <v>89</v>
      </c>
      <c r="W391" s="85">
        <v>12.532999999999999</v>
      </c>
      <c r="X391" s="87">
        <v>0</v>
      </c>
      <c r="Y391" s="1" t="s">
        <v>7385</v>
      </c>
    </row>
    <row r="392" spans="1:25" ht="50.1" hidden="1" customHeight="1" x14ac:dyDescent="0.25">
      <c r="A392" s="53" t="s">
        <v>89</v>
      </c>
      <c r="B392" s="53" t="str">
        <f>IF(COUNTIF('Aglomeracje 2022 r.'!$C$13:$C$207,' Dane pomocnicze (ze spr. 21)'!C392)=1,"TAK",IF(COUNTIF('Aglomeracje 2022 r.'!$C$13:$C$207,' Dane pomocnicze (ze spr. 21)'!C392)&gt;1,"TAK, UWAGA, wystepuje w sprawozdaniu więcej niż jeden raz!!!","BRAK"))</f>
        <v>BRAK</v>
      </c>
      <c r="C392" s="53" t="s">
        <v>484</v>
      </c>
      <c r="D392" s="53" t="s">
        <v>3032</v>
      </c>
      <c r="E392" s="53" t="s">
        <v>1650</v>
      </c>
      <c r="F392" s="53" t="s">
        <v>2951</v>
      </c>
      <c r="G392" s="53" t="s">
        <v>2964</v>
      </c>
      <c r="H392" s="53" t="s">
        <v>89</v>
      </c>
      <c r="I392" s="53" t="s">
        <v>1657</v>
      </c>
      <c r="J392" s="53" t="s">
        <v>1636</v>
      </c>
      <c r="K392" s="53" t="s">
        <v>6097</v>
      </c>
      <c r="L392" s="53" t="s">
        <v>3715</v>
      </c>
      <c r="M392" s="53" t="s">
        <v>6098</v>
      </c>
      <c r="N392" s="53" t="s">
        <v>6099</v>
      </c>
      <c r="O392" s="54">
        <v>3601</v>
      </c>
      <c r="P392" s="53" t="s">
        <v>6100</v>
      </c>
      <c r="Q392" s="53">
        <v>3</v>
      </c>
      <c r="R392" s="55">
        <v>50.214500000000001</v>
      </c>
      <c r="S392" s="55">
        <v>18.560600000000001</v>
      </c>
      <c r="T392" s="55">
        <v>0</v>
      </c>
      <c r="U392" s="55">
        <v>0</v>
      </c>
      <c r="V392" s="53" t="s">
        <v>89</v>
      </c>
      <c r="W392" s="85">
        <v>21.2</v>
      </c>
      <c r="X392" s="87">
        <v>0.35</v>
      </c>
      <c r="Y392" s="1" t="s">
        <v>7386</v>
      </c>
    </row>
    <row r="393" spans="1:25" ht="50.1" hidden="1" customHeight="1" x14ac:dyDescent="0.25">
      <c r="A393" s="53" t="s">
        <v>89</v>
      </c>
      <c r="B393" s="53" t="str">
        <f>IF(COUNTIF('Aglomeracje 2022 r.'!$C$13:$C$207,' Dane pomocnicze (ze spr. 21)'!C393)=1,"TAK",IF(COUNTIF('Aglomeracje 2022 r.'!$C$13:$C$207,' Dane pomocnicze (ze spr. 21)'!C393)&gt;1,"TAK, UWAGA, wystepuje w sprawozdaniu więcej niż jeden raz!!!","BRAK"))</f>
        <v>BRAK</v>
      </c>
      <c r="C393" s="53" t="s">
        <v>485</v>
      </c>
      <c r="D393" s="53" t="s">
        <v>3035</v>
      </c>
      <c r="E393" s="53" t="s">
        <v>1639</v>
      </c>
      <c r="F393" s="53" t="s">
        <v>2951</v>
      </c>
      <c r="G393" s="53" t="s">
        <v>2993</v>
      </c>
      <c r="H393" s="53" t="s">
        <v>89</v>
      </c>
      <c r="I393" s="53" t="s">
        <v>2217</v>
      </c>
      <c r="J393" s="53" t="s">
        <v>1809</v>
      </c>
      <c r="K393" s="53" t="s">
        <v>3035</v>
      </c>
      <c r="L393" s="53" t="s">
        <v>3617</v>
      </c>
      <c r="M393" s="53" t="s">
        <v>6104</v>
      </c>
      <c r="N393" s="53" t="s">
        <v>6105</v>
      </c>
      <c r="O393" s="54">
        <v>10914</v>
      </c>
      <c r="P393" s="53" t="s">
        <v>6106</v>
      </c>
      <c r="Q393" s="53">
        <v>1</v>
      </c>
      <c r="R393" s="55">
        <v>50.366</v>
      </c>
      <c r="S393" s="55">
        <v>19.033799999999999</v>
      </c>
      <c r="T393" s="55">
        <v>50.350299999999997</v>
      </c>
      <c r="U393" s="55">
        <v>19.058299999999999</v>
      </c>
      <c r="V393" s="53" t="s">
        <v>89</v>
      </c>
      <c r="W393" s="85">
        <v>29.2</v>
      </c>
      <c r="X393" s="87">
        <v>0</v>
      </c>
      <c r="Y393" s="1" t="s">
        <v>7387</v>
      </c>
    </row>
    <row r="394" spans="1:25" ht="50.1" hidden="1" customHeight="1" x14ac:dyDescent="0.25">
      <c r="A394" s="53" t="s">
        <v>89</v>
      </c>
      <c r="B394" s="53" t="str">
        <f>IF(COUNTIF('Aglomeracje 2022 r.'!$C$13:$C$207,' Dane pomocnicze (ze spr. 21)'!C394)=1,"TAK",IF(COUNTIF('Aglomeracje 2022 r.'!$C$13:$C$207,' Dane pomocnicze (ze spr. 21)'!C394)&gt;1,"TAK, UWAGA, wystepuje w sprawozdaniu więcej niż jeden raz!!!","BRAK"))</f>
        <v>BRAK</v>
      </c>
      <c r="C394" s="53" t="s">
        <v>486</v>
      </c>
      <c r="D394" s="53" t="s">
        <v>3036</v>
      </c>
      <c r="E394" s="53" t="s">
        <v>1639</v>
      </c>
      <c r="F394" s="53" t="s">
        <v>2951</v>
      </c>
      <c r="G394" s="53" t="s">
        <v>2981</v>
      </c>
      <c r="H394" s="53" t="s">
        <v>2562</v>
      </c>
      <c r="I394" s="53" t="s">
        <v>1635</v>
      </c>
      <c r="J394" s="53" t="s">
        <v>1636</v>
      </c>
      <c r="K394" s="53" t="s">
        <v>3036</v>
      </c>
      <c r="L394" s="53" t="s">
        <v>3617</v>
      </c>
      <c r="M394" s="53" t="s">
        <v>3036</v>
      </c>
      <c r="N394" s="53" t="s">
        <v>6107</v>
      </c>
      <c r="O394" s="54">
        <v>6725</v>
      </c>
      <c r="P394" s="53">
        <v>0</v>
      </c>
      <c r="Q394" s="53">
        <v>1</v>
      </c>
      <c r="R394" s="55">
        <v>50.5642</v>
      </c>
      <c r="S394" s="55">
        <v>18.883700000000001</v>
      </c>
      <c r="T394" s="55">
        <v>50.571100000000001</v>
      </c>
      <c r="U394" s="55">
        <v>18.87</v>
      </c>
      <c r="V394" s="53" t="s">
        <v>89</v>
      </c>
      <c r="W394" s="85">
        <v>0</v>
      </c>
      <c r="X394" s="87">
        <v>0</v>
      </c>
      <c r="Y394" s="1" t="s">
        <v>7166</v>
      </c>
    </row>
    <row r="395" spans="1:25" ht="50.1" hidden="1" customHeight="1" x14ac:dyDescent="0.25">
      <c r="A395" s="53" t="s">
        <v>89</v>
      </c>
      <c r="B395" s="53" t="str">
        <f>IF(COUNTIF('Aglomeracje 2022 r.'!$C$13:$C$207,' Dane pomocnicze (ze spr. 21)'!C395)=1,"TAK",IF(COUNTIF('Aglomeracje 2022 r.'!$C$13:$C$207,' Dane pomocnicze (ze spr. 21)'!C395)&gt;1,"TAK, UWAGA, wystepuje w sprawozdaniu więcej niż jeden raz!!!","BRAK"))</f>
        <v>BRAK</v>
      </c>
      <c r="C395" s="53" t="s">
        <v>487</v>
      </c>
      <c r="D395" s="53" t="s">
        <v>3038</v>
      </c>
      <c r="E395" s="53" t="s">
        <v>1639</v>
      </c>
      <c r="F395" s="53" t="s">
        <v>2951</v>
      </c>
      <c r="G395" s="53" t="s">
        <v>2986</v>
      </c>
      <c r="H395" s="53" t="s">
        <v>2216</v>
      </c>
      <c r="I395" s="53" t="s">
        <v>2217</v>
      </c>
      <c r="J395" s="53" t="s">
        <v>1809</v>
      </c>
      <c r="K395" s="53" t="s">
        <v>3038</v>
      </c>
      <c r="L395" s="53" t="s">
        <v>3617</v>
      </c>
      <c r="M395" s="53" t="s">
        <v>3038</v>
      </c>
      <c r="N395" s="53" t="s">
        <v>6110</v>
      </c>
      <c r="O395" s="54">
        <v>5683</v>
      </c>
      <c r="P395" s="53" t="s">
        <v>6111</v>
      </c>
      <c r="Q395" s="53">
        <v>1</v>
      </c>
      <c r="R395" s="55">
        <v>50.488999999999997</v>
      </c>
      <c r="S395" s="55">
        <v>19.338999999999999</v>
      </c>
      <c r="T395" s="55">
        <v>50.491100000000003</v>
      </c>
      <c r="U395" s="55">
        <v>19.319199999999999</v>
      </c>
      <c r="V395" s="53" t="s">
        <v>89</v>
      </c>
      <c r="W395" s="85">
        <v>1.7</v>
      </c>
      <c r="X395" s="87">
        <v>0.5</v>
      </c>
      <c r="Y395" s="1" t="s">
        <v>7388</v>
      </c>
    </row>
    <row r="396" spans="1:25" ht="50.1" hidden="1" customHeight="1" x14ac:dyDescent="0.25">
      <c r="A396" s="53" t="s">
        <v>89</v>
      </c>
      <c r="B396" s="53" t="str">
        <f>IF(COUNTIF('Aglomeracje 2022 r.'!$C$13:$C$207,' Dane pomocnicze (ze spr. 21)'!C396)=1,"TAK",IF(COUNTIF('Aglomeracje 2022 r.'!$C$13:$C$207,' Dane pomocnicze (ze spr. 21)'!C396)&gt;1,"TAK, UWAGA, wystepuje w sprawozdaniu więcej niż jeden raz!!!","BRAK"))</f>
        <v>BRAK</v>
      </c>
      <c r="C396" s="53" t="s">
        <v>488</v>
      </c>
      <c r="D396" s="53" t="s">
        <v>3040</v>
      </c>
      <c r="E396" s="53" t="s">
        <v>1639</v>
      </c>
      <c r="F396" s="53" t="s">
        <v>2951</v>
      </c>
      <c r="G396" s="53" t="s">
        <v>3003</v>
      </c>
      <c r="H396" s="53" t="s">
        <v>3018</v>
      </c>
      <c r="I396" s="53" t="s">
        <v>2217</v>
      </c>
      <c r="J396" s="53" t="s">
        <v>1809</v>
      </c>
      <c r="K396" s="53" t="s">
        <v>3040</v>
      </c>
      <c r="L396" s="53" t="s">
        <v>3617</v>
      </c>
      <c r="M396" s="53" t="s">
        <v>3040</v>
      </c>
      <c r="N396" s="53" t="s">
        <v>6114</v>
      </c>
      <c r="O396" s="54">
        <v>7361</v>
      </c>
      <c r="P396" s="53" t="s">
        <v>6115</v>
      </c>
      <c r="Q396" s="53">
        <v>1</v>
      </c>
      <c r="R396" s="55">
        <v>50.146700000000003</v>
      </c>
      <c r="S396" s="55">
        <v>19.1859</v>
      </c>
      <c r="T396" s="55">
        <v>50.120199999999997</v>
      </c>
      <c r="U396" s="55">
        <v>19.206399999999999</v>
      </c>
      <c r="V396" s="53" t="s">
        <v>89</v>
      </c>
      <c r="W396" s="85">
        <v>0</v>
      </c>
      <c r="X396" s="87">
        <v>0</v>
      </c>
      <c r="Y396" s="1" t="s">
        <v>7166</v>
      </c>
    </row>
    <row r="397" spans="1:25" ht="50.1" hidden="1" customHeight="1" x14ac:dyDescent="0.25">
      <c r="A397" s="53" t="s">
        <v>89</v>
      </c>
      <c r="B397" s="53" t="str">
        <f>IF(COUNTIF('Aglomeracje 2022 r.'!$C$13:$C$207,' Dane pomocnicze (ze spr. 21)'!C397)=1,"TAK",IF(COUNTIF('Aglomeracje 2022 r.'!$C$13:$C$207,' Dane pomocnicze (ze spr. 21)'!C397)&gt;1,"TAK, UWAGA, wystepuje w sprawozdaniu więcej niż jeden raz!!!","BRAK"))</f>
        <v>BRAK</v>
      </c>
      <c r="C397" s="53" t="s">
        <v>489</v>
      </c>
      <c r="D397" s="53" t="s">
        <v>3041</v>
      </c>
      <c r="E397" s="53" t="s">
        <v>1639</v>
      </c>
      <c r="F397" s="53" t="s">
        <v>2951</v>
      </c>
      <c r="G397" s="53" t="s">
        <v>2981</v>
      </c>
      <c r="H397" s="53" t="s">
        <v>2562</v>
      </c>
      <c r="I397" s="53" t="s">
        <v>1635</v>
      </c>
      <c r="J397" s="53" t="s">
        <v>1636</v>
      </c>
      <c r="K397" s="53" t="s">
        <v>3041</v>
      </c>
      <c r="L397" s="53" t="s">
        <v>3617</v>
      </c>
      <c r="M397" s="53" t="s">
        <v>6116</v>
      </c>
      <c r="N397" s="53" t="s">
        <v>6117</v>
      </c>
      <c r="O397" s="54">
        <v>6589</v>
      </c>
      <c r="P397" s="53" t="s">
        <v>6118</v>
      </c>
      <c r="Q397" s="53">
        <v>1</v>
      </c>
      <c r="R397" s="55">
        <v>50.491500000000002</v>
      </c>
      <c r="S397" s="55">
        <v>18.922499999999999</v>
      </c>
      <c r="T397" s="55">
        <v>50.498899999999999</v>
      </c>
      <c r="U397" s="55">
        <v>18.906400000000001</v>
      </c>
      <c r="V397" s="53" t="s">
        <v>89</v>
      </c>
      <c r="W397" s="85">
        <v>0.1</v>
      </c>
      <c r="X397" s="87">
        <v>1</v>
      </c>
      <c r="Y397" s="1" t="s">
        <v>7389</v>
      </c>
    </row>
    <row r="398" spans="1:25" ht="50.1" hidden="1" customHeight="1" x14ac:dyDescent="0.25">
      <c r="A398" s="53" t="s">
        <v>89</v>
      </c>
      <c r="B398" s="53" t="str">
        <f>IF(COUNTIF('Aglomeracje 2022 r.'!$C$13:$C$207,' Dane pomocnicze (ze spr. 21)'!C398)=1,"TAK",IF(COUNTIF('Aglomeracje 2022 r.'!$C$13:$C$207,' Dane pomocnicze (ze spr. 21)'!C398)&gt;1,"TAK, UWAGA, wystepuje w sprawozdaniu więcej niż jeden raz!!!","BRAK"))</f>
        <v>BRAK</v>
      </c>
      <c r="C398" s="53" t="s">
        <v>490</v>
      </c>
      <c r="D398" s="53" t="s">
        <v>3043</v>
      </c>
      <c r="E398" s="53" t="s">
        <v>1639</v>
      </c>
      <c r="F398" s="53" t="s">
        <v>2951</v>
      </c>
      <c r="G398" s="53" t="s">
        <v>3008</v>
      </c>
      <c r="H398" s="53" t="s">
        <v>1636</v>
      </c>
      <c r="I398" s="53" t="s">
        <v>1635</v>
      </c>
      <c r="J398" s="53" t="s">
        <v>1636</v>
      </c>
      <c r="K398" s="53" t="s">
        <v>3043</v>
      </c>
      <c r="L398" s="53" t="s">
        <v>3669</v>
      </c>
      <c r="M398" s="53" t="s">
        <v>3043</v>
      </c>
      <c r="N398" s="53" t="s">
        <v>6121</v>
      </c>
      <c r="O398" s="54">
        <v>3666</v>
      </c>
      <c r="P398" s="53" t="s">
        <v>490</v>
      </c>
      <c r="Q398" s="53">
        <v>1</v>
      </c>
      <c r="R398" s="55">
        <v>50.586599999999997</v>
      </c>
      <c r="S398" s="55">
        <v>19.060500000000001</v>
      </c>
      <c r="T398" s="55">
        <v>50.569699999999997</v>
      </c>
      <c r="U398" s="55">
        <v>19.056100000000001</v>
      </c>
      <c r="V398" s="53" t="s">
        <v>89</v>
      </c>
      <c r="W398" s="85">
        <v>9.3000000000000007</v>
      </c>
      <c r="X398" s="87">
        <v>0</v>
      </c>
      <c r="Y398" s="1" t="s">
        <v>7390</v>
      </c>
    </row>
    <row r="399" spans="1:25" ht="50.1" hidden="1" customHeight="1" x14ac:dyDescent="0.25">
      <c r="A399" s="53" t="s">
        <v>89</v>
      </c>
      <c r="B399" s="53" t="str">
        <f>IF(COUNTIF('Aglomeracje 2022 r.'!$C$13:$C$207,' Dane pomocnicze (ze spr. 21)'!C399)=1,"TAK",IF(COUNTIF('Aglomeracje 2022 r.'!$C$13:$C$207,' Dane pomocnicze (ze spr. 21)'!C399)&gt;1,"TAK, UWAGA, wystepuje w sprawozdaniu więcej niż jeden raz!!!","BRAK"))</f>
        <v>BRAK</v>
      </c>
      <c r="C399" s="53" t="s">
        <v>491</v>
      </c>
      <c r="D399" s="53" t="s">
        <v>3044</v>
      </c>
      <c r="E399" s="53" t="s">
        <v>1639</v>
      </c>
      <c r="F399" s="53" t="s">
        <v>2951</v>
      </c>
      <c r="G399" s="53" t="s">
        <v>2981</v>
      </c>
      <c r="H399" s="53" t="s">
        <v>2562</v>
      </c>
      <c r="I399" s="53" t="s">
        <v>1657</v>
      </c>
      <c r="J399" s="53" t="s">
        <v>1636</v>
      </c>
      <c r="K399" s="53" t="s">
        <v>3044</v>
      </c>
      <c r="L399" s="53" t="s">
        <v>3715</v>
      </c>
      <c r="M399" s="53" t="s">
        <v>3044</v>
      </c>
      <c r="N399" s="53" t="s">
        <v>6122</v>
      </c>
      <c r="O399" s="54">
        <v>4944</v>
      </c>
      <c r="P399" s="53" t="s">
        <v>6123</v>
      </c>
      <c r="Q399" s="53">
        <v>1</v>
      </c>
      <c r="R399" s="55">
        <v>50.5319</v>
      </c>
      <c r="S399" s="55">
        <v>18.719200000000001</v>
      </c>
      <c r="T399" s="55">
        <v>50.545299999999997</v>
      </c>
      <c r="U399" s="55">
        <v>18.711500000000001</v>
      </c>
      <c r="V399" s="53" t="s">
        <v>89</v>
      </c>
      <c r="W399" s="85">
        <v>11</v>
      </c>
      <c r="X399" s="87">
        <v>0</v>
      </c>
      <c r="Y399" s="1" t="s">
        <v>7391</v>
      </c>
    </row>
    <row r="400" spans="1:25" ht="50.1" hidden="1" customHeight="1" x14ac:dyDescent="0.25">
      <c r="A400" s="53" t="s">
        <v>89</v>
      </c>
      <c r="B400" s="53" t="str">
        <f>IF(COUNTIF('Aglomeracje 2022 r.'!$C$13:$C$207,' Dane pomocnicze (ze spr. 21)'!C400)=1,"TAK",IF(COUNTIF('Aglomeracje 2022 r.'!$C$13:$C$207,' Dane pomocnicze (ze spr. 21)'!C400)&gt;1,"TAK, UWAGA, wystepuje w sprawozdaniu więcej niż jeden raz!!!","BRAK"))</f>
        <v>BRAK</v>
      </c>
      <c r="C400" s="53" t="s">
        <v>492</v>
      </c>
      <c r="D400" s="53" t="s">
        <v>3045</v>
      </c>
      <c r="E400" s="53" t="s">
        <v>1639</v>
      </c>
      <c r="F400" s="53" t="s">
        <v>2951</v>
      </c>
      <c r="G400" s="53" t="s">
        <v>2990</v>
      </c>
      <c r="H400" s="53" t="s">
        <v>2216</v>
      </c>
      <c r="I400" s="53" t="s">
        <v>2217</v>
      </c>
      <c r="J400" s="53" t="s">
        <v>1809</v>
      </c>
      <c r="K400" s="53" t="s">
        <v>3045</v>
      </c>
      <c r="L400" s="53" t="s">
        <v>3669</v>
      </c>
      <c r="M400" s="53" t="s">
        <v>3045</v>
      </c>
      <c r="N400" s="53" t="s">
        <v>6124</v>
      </c>
      <c r="O400" s="54">
        <v>3398</v>
      </c>
      <c r="P400" s="53" t="s">
        <v>6125</v>
      </c>
      <c r="Q400" s="53">
        <v>1</v>
      </c>
      <c r="R400" s="55">
        <v>49.917200000000001</v>
      </c>
      <c r="S400" s="55">
        <v>18.762899999999998</v>
      </c>
      <c r="T400" s="55">
        <v>49.918900000000001</v>
      </c>
      <c r="U400" s="55">
        <v>18.7712</v>
      </c>
      <c r="V400" s="53" t="s">
        <v>89</v>
      </c>
      <c r="W400" s="85">
        <v>0.2</v>
      </c>
      <c r="X400" s="87">
        <v>1.8</v>
      </c>
      <c r="Y400" s="1" t="s">
        <v>7392</v>
      </c>
    </row>
    <row r="401" spans="1:25" ht="50.1" hidden="1" customHeight="1" x14ac:dyDescent="0.25">
      <c r="A401" s="53" t="s">
        <v>89</v>
      </c>
      <c r="B401" s="53" t="str">
        <f>IF(COUNTIF('Aglomeracje 2022 r.'!$C$13:$C$207,' Dane pomocnicze (ze spr. 21)'!C401)=1,"TAK",IF(COUNTIF('Aglomeracje 2022 r.'!$C$13:$C$207,' Dane pomocnicze (ze spr. 21)'!C401)&gt;1,"TAK, UWAGA, wystepuje w sprawozdaniu więcej niż jeden raz!!!","BRAK"))</f>
        <v>BRAK</v>
      </c>
      <c r="C401" s="53" t="s">
        <v>493</v>
      </c>
      <c r="D401" s="53" t="s">
        <v>3048</v>
      </c>
      <c r="E401" s="53" t="s">
        <v>1639</v>
      </c>
      <c r="F401" s="53" t="s">
        <v>2951</v>
      </c>
      <c r="G401" s="53" t="s">
        <v>3049</v>
      </c>
      <c r="H401" s="53" t="s">
        <v>89</v>
      </c>
      <c r="I401" s="53" t="s">
        <v>1657</v>
      </c>
      <c r="J401" s="53" t="s">
        <v>1636</v>
      </c>
      <c r="K401" s="53" t="s">
        <v>3048</v>
      </c>
      <c r="L401" s="53" t="s">
        <v>3669</v>
      </c>
      <c r="M401" s="53" t="s">
        <v>3048</v>
      </c>
      <c r="N401" s="53" t="s">
        <v>6130</v>
      </c>
      <c r="O401" s="54">
        <v>5570</v>
      </c>
      <c r="P401" s="53" t="s">
        <v>6131</v>
      </c>
      <c r="Q401" s="53">
        <v>1</v>
      </c>
      <c r="R401" s="55">
        <v>50.017899999999997</v>
      </c>
      <c r="S401" s="55">
        <v>18.1249</v>
      </c>
      <c r="T401" s="55">
        <v>50.028300000000002</v>
      </c>
      <c r="U401" s="55">
        <v>18.1614</v>
      </c>
      <c r="V401" s="53" t="s">
        <v>89</v>
      </c>
      <c r="W401" s="85">
        <v>48.16</v>
      </c>
      <c r="X401" s="87">
        <v>0</v>
      </c>
      <c r="Y401" s="1" t="s">
        <v>7393</v>
      </c>
    </row>
    <row r="402" spans="1:25" ht="50.1" hidden="1" customHeight="1" x14ac:dyDescent="0.25">
      <c r="A402" s="53" t="s">
        <v>89</v>
      </c>
      <c r="B402" s="53" t="str">
        <f>IF(COUNTIF('Aglomeracje 2022 r.'!$C$13:$C$207,' Dane pomocnicze (ze spr. 21)'!C402)=1,"TAK",IF(COUNTIF('Aglomeracje 2022 r.'!$C$13:$C$207,' Dane pomocnicze (ze spr. 21)'!C402)&gt;1,"TAK, UWAGA, wystepuje w sprawozdaniu więcej niż jeden raz!!!","BRAK"))</f>
        <v>BRAK</v>
      </c>
      <c r="C402" s="53" t="s">
        <v>494</v>
      </c>
      <c r="D402" s="53" t="s">
        <v>3050</v>
      </c>
      <c r="E402" s="53" t="s">
        <v>1639</v>
      </c>
      <c r="F402" s="53" t="s">
        <v>2951</v>
      </c>
      <c r="G402" s="53" t="s">
        <v>3003</v>
      </c>
      <c r="H402" s="53" t="s">
        <v>2216</v>
      </c>
      <c r="I402" s="53" t="s">
        <v>1945</v>
      </c>
      <c r="J402" s="53" t="s">
        <v>1809</v>
      </c>
      <c r="K402" s="53" t="s">
        <v>3050</v>
      </c>
      <c r="L402" s="53" t="s">
        <v>3715</v>
      </c>
      <c r="M402" s="53" t="s">
        <v>3050</v>
      </c>
      <c r="N402" s="53" t="s">
        <v>6132</v>
      </c>
      <c r="O402" s="54">
        <v>5845</v>
      </c>
      <c r="P402" s="53" t="s">
        <v>6133</v>
      </c>
      <c r="Q402" s="53">
        <v>1</v>
      </c>
      <c r="R402" s="55">
        <v>50.0625</v>
      </c>
      <c r="S402" s="55">
        <v>19.1142</v>
      </c>
      <c r="T402" s="55">
        <v>50.055199999999999</v>
      </c>
      <c r="U402" s="55">
        <v>19.1127</v>
      </c>
      <c r="V402" s="53" t="s">
        <v>89</v>
      </c>
      <c r="W402" s="85">
        <v>0</v>
      </c>
      <c r="X402" s="87">
        <v>0</v>
      </c>
      <c r="Y402" s="1" t="s">
        <v>7166</v>
      </c>
    </row>
    <row r="403" spans="1:25" ht="50.1" hidden="1" customHeight="1" x14ac:dyDescent="0.25">
      <c r="A403" s="53" t="s">
        <v>89</v>
      </c>
      <c r="B403" s="53" t="str">
        <f>IF(COUNTIF('Aglomeracje 2022 r.'!$C$13:$C$207,' Dane pomocnicze (ze spr. 21)'!C403)=1,"TAK",IF(COUNTIF('Aglomeracje 2022 r.'!$C$13:$C$207,' Dane pomocnicze (ze spr. 21)'!C403)&gt;1,"TAK, UWAGA, wystepuje w sprawozdaniu więcej niż jeden raz!!!","BRAK"))</f>
        <v>BRAK</v>
      </c>
      <c r="C403" s="53" t="s">
        <v>495</v>
      </c>
      <c r="D403" s="53" t="s">
        <v>3055</v>
      </c>
      <c r="E403" s="53" t="s">
        <v>1639</v>
      </c>
      <c r="F403" s="53" t="s">
        <v>2951</v>
      </c>
      <c r="G403" s="53" t="s">
        <v>2981</v>
      </c>
      <c r="H403" s="53" t="s">
        <v>2562</v>
      </c>
      <c r="I403" s="53" t="s">
        <v>1635</v>
      </c>
      <c r="J403" s="53" t="s">
        <v>1636</v>
      </c>
      <c r="K403" s="53" t="s">
        <v>3055</v>
      </c>
      <c r="L403" s="53" t="s">
        <v>3715</v>
      </c>
      <c r="M403" s="53" t="s">
        <v>3055</v>
      </c>
      <c r="N403" s="53" t="s">
        <v>6143</v>
      </c>
      <c r="O403" s="54">
        <v>2268</v>
      </c>
      <c r="P403" s="53" t="s">
        <v>495</v>
      </c>
      <c r="Q403" s="53">
        <v>1</v>
      </c>
      <c r="R403" s="55">
        <v>50.579000000000001</v>
      </c>
      <c r="S403" s="55">
        <v>18.623799999999999</v>
      </c>
      <c r="T403" s="55">
        <v>50.572099999999999</v>
      </c>
      <c r="U403" s="55">
        <v>18.622699999999998</v>
      </c>
      <c r="V403" s="53" t="s">
        <v>89</v>
      </c>
      <c r="W403" s="85">
        <v>1</v>
      </c>
      <c r="X403" s="87">
        <v>0.4</v>
      </c>
      <c r="Y403" s="1" t="s">
        <v>7394</v>
      </c>
    </row>
    <row r="404" spans="1:25" ht="50.1" hidden="1" customHeight="1" x14ac:dyDescent="0.25">
      <c r="A404" s="53" t="s">
        <v>89</v>
      </c>
      <c r="B404" s="53" t="str">
        <f>IF(COUNTIF('Aglomeracje 2022 r.'!$C$13:$C$207,' Dane pomocnicze (ze spr. 21)'!C404)=1,"TAK",IF(COUNTIF('Aglomeracje 2022 r.'!$C$13:$C$207,' Dane pomocnicze (ze spr. 21)'!C404)&gt;1,"TAK, UWAGA, wystepuje w sprawozdaniu więcej niż jeden raz!!!","BRAK"))</f>
        <v>BRAK</v>
      </c>
      <c r="C404" s="53" t="s">
        <v>496</v>
      </c>
      <c r="D404" s="53" t="s">
        <v>3056</v>
      </c>
      <c r="E404" s="53" t="s">
        <v>1639</v>
      </c>
      <c r="F404" s="53" t="s">
        <v>2951</v>
      </c>
      <c r="G404" s="53" t="s">
        <v>2988</v>
      </c>
      <c r="H404" s="53" t="s">
        <v>2216</v>
      </c>
      <c r="I404" s="53" t="s">
        <v>2217</v>
      </c>
      <c r="J404" s="53" t="s">
        <v>1809</v>
      </c>
      <c r="K404" s="53" t="s">
        <v>3056</v>
      </c>
      <c r="L404" s="53" t="s">
        <v>3669</v>
      </c>
      <c r="M404" s="53" t="s">
        <v>3056</v>
      </c>
      <c r="N404" s="53" t="s">
        <v>6144</v>
      </c>
      <c r="O404" s="54">
        <v>4790</v>
      </c>
      <c r="P404" s="53" t="s">
        <v>6145</v>
      </c>
      <c r="Q404" s="53">
        <v>1</v>
      </c>
      <c r="R404" s="55">
        <v>50.061</v>
      </c>
      <c r="S404" s="55">
        <v>18.933599999999998</v>
      </c>
      <c r="T404" s="55">
        <v>50.058500000000002</v>
      </c>
      <c r="U404" s="55">
        <v>18.9482</v>
      </c>
      <c r="V404" s="53" t="s">
        <v>89</v>
      </c>
      <c r="W404" s="85">
        <v>0.7</v>
      </c>
      <c r="X404" s="87">
        <v>0</v>
      </c>
      <c r="Y404" s="1" t="s">
        <v>7395</v>
      </c>
    </row>
    <row r="405" spans="1:25" ht="50.1" hidden="1" customHeight="1" x14ac:dyDescent="0.25">
      <c r="A405" s="53" t="s">
        <v>89</v>
      </c>
      <c r="B405" s="53" t="str">
        <f>IF(COUNTIF('Aglomeracje 2022 r.'!$C$13:$C$207,' Dane pomocnicze (ze spr. 21)'!C405)=1,"TAK",IF(COUNTIF('Aglomeracje 2022 r.'!$C$13:$C$207,' Dane pomocnicze (ze spr. 21)'!C405)&gt;1,"TAK, UWAGA, wystepuje w sprawozdaniu więcej niż jeden raz!!!","BRAK"))</f>
        <v>BRAK</v>
      </c>
      <c r="C405" s="53" t="s">
        <v>497</v>
      </c>
      <c r="D405" s="53" t="s">
        <v>3057</v>
      </c>
      <c r="E405" s="53" t="s">
        <v>1639</v>
      </c>
      <c r="F405" s="53" t="s">
        <v>2951</v>
      </c>
      <c r="G405" s="53" t="s">
        <v>2990</v>
      </c>
      <c r="H405" s="53" t="s">
        <v>2216</v>
      </c>
      <c r="I405" s="53" t="s">
        <v>2217</v>
      </c>
      <c r="J405" s="53" t="s">
        <v>1809</v>
      </c>
      <c r="K405" s="53" t="s">
        <v>3057</v>
      </c>
      <c r="L405" s="53" t="s">
        <v>3715</v>
      </c>
      <c r="M405" s="53" t="s">
        <v>6146</v>
      </c>
      <c r="N405" s="53" t="s">
        <v>6147</v>
      </c>
      <c r="O405" s="54">
        <v>10051</v>
      </c>
      <c r="P405" s="53" t="s">
        <v>6148</v>
      </c>
      <c r="Q405" s="53">
        <v>1</v>
      </c>
      <c r="R405" s="55">
        <v>49.895600000000002</v>
      </c>
      <c r="S405" s="55">
        <v>18.812799999999999</v>
      </c>
      <c r="T405" s="55">
        <v>49.8872</v>
      </c>
      <c r="U405" s="55">
        <v>18.849399999999999</v>
      </c>
      <c r="V405" s="53" t="s">
        <v>89</v>
      </c>
      <c r="W405" s="85">
        <v>46.9</v>
      </c>
      <c r="X405" s="87">
        <v>0</v>
      </c>
      <c r="Y405" s="1" t="s">
        <v>7396</v>
      </c>
    </row>
    <row r="406" spans="1:25" ht="50.1" hidden="1" customHeight="1" x14ac:dyDescent="0.25">
      <c r="A406" s="53" t="s">
        <v>89</v>
      </c>
      <c r="B406" s="53" t="str">
        <f>IF(COUNTIF('Aglomeracje 2022 r.'!$C$13:$C$207,' Dane pomocnicze (ze spr. 21)'!C406)=1,"TAK",IF(COUNTIF('Aglomeracje 2022 r.'!$C$13:$C$207,' Dane pomocnicze (ze spr. 21)'!C406)&gt;1,"TAK, UWAGA, wystepuje w sprawozdaniu więcej niż jeden raz!!!","BRAK"))</f>
        <v>BRAK</v>
      </c>
      <c r="C406" s="53" t="s">
        <v>498</v>
      </c>
      <c r="D406" s="53" t="s">
        <v>3058</v>
      </c>
      <c r="E406" s="53" t="s">
        <v>1639</v>
      </c>
      <c r="F406" s="53" t="s">
        <v>2951</v>
      </c>
      <c r="G406" s="53" t="s">
        <v>3049</v>
      </c>
      <c r="H406" s="53" t="s">
        <v>89</v>
      </c>
      <c r="I406" s="53" t="s">
        <v>1657</v>
      </c>
      <c r="J406" s="53" t="s">
        <v>1636</v>
      </c>
      <c r="K406" s="53" t="s">
        <v>3058</v>
      </c>
      <c r="L406" s="53" t="s">
        <v>3669</v>
      </c>
      <c r="M406" s="53" t="s">
        <v>3058</v>
      </c>
      <c r="N406" s="53" t="s">
        <v>6149</v>
      </c>
      <c r="O406" s="54">
        <v>6765</v>
      </c>
      <c r="P406" s="53" t="s">
        <v>6150</v>
      </c>
      <c r="Q406" s="53">
        <v>1</v>
      </c>
      <c r="R406" s="55">
        <v>50.202188999999997</v>
      </c>
      <c r="S406" s="55">
        <v>18.306636999999998</v>
      </c>
      <c r="T406" s="55">
        <v>50.203494399999997</v>
      </c>
      <c r="U406" s="55">
        <v>18.321797220000001</v>
      </c>
      <c r="V406" s="53" t="s">
        <v>89</v>
      </c>
      <c r="W406" s="85">
        <v>19</v>
      </c>
      <c r="X406" s="87">
        <v>3.5</v>
      </c>
      <c r="Y406" s="1" t="s">
        <v>7397</v>
      </c>
    </row>
    <row r="407" spans="1:25" ht="50.1" hidden="1" customHeight="1" x14ac:dyDescent="0.25">
      <c r="A407" s="53" t="s">
        <v>89</v>
      </c>
      <c r="B407" s="53" t="str">
        <f>IF(COUNTIF('Aglomeracje 2022 r.'!$C$13:$C$207,' Dane pomocnicze (ze spr. 21)'!C407)=1,"TAK",IF(COUNTIF('Aglomeracje 2022 r.'!$C$13:$C$207,' Dane pomocnicze (ze spr. 21)'!C407)&gt;1,"TAK, UWAGA, wystepuje w sprawozdaniu więcej niż jeden raz!!!","BRAK"))</f>
        <v>BRAK</v>
      </c>
      <c r="C407" s="53" t="s">
        <v>499</v>
      </c>
      <c r="D407" s="53" t="s">
        <v>3059</v>
      </c>
      <c r="E407" s="53" t="s">
        <v>1639</v>
      </c>
      <c r="F407" s="53" t="s">
        <v>2951</v>
      </c>
      <c r="G407" s="53" t="s">
        <v>2964</v>
      </c>
      <c r="H407" s="53" t="s">
        <v>89</v>
      </c>
      <c r="I407" s="53" t="s">
        <v>1657</v>
      </c>
      <c r="J407" s="53" t="s">
        <v>1636</v>
      </c>
      <c r="K407" s="53" t="s">
        <v>3059</v>
      </c>
      <c r="L407" s="53" t="s">
        <v>3669</v>
      </c>
      <c r="M407" s="53" t="s">
        <v>3059</v>
      </c>
      <c r="N407" s="53" t="s">
        <v>6151</v>
      </c>
      <c r="O407" s="54">
        <v>3381</v>
      </c>
      <c r="P407" s="53" t="s">
        <v>6152</v>
      </c>
      <c r="Q407" s="53">
        <v>1</v>
      </c>
      <c r="R407" s="55">
        <v>50.272199999999998</v>
      </c>
      <c r="S407" s="55">
        <v>18.529699999999998</v>
      </c>
      <c r="T407" s="55">
        <v>50.272100000000002</v>
      </c>
      <c r="U407" s="55">
        <v>18.528300000000002</v>
      </c>
      <c r="V407" s="53" t="s">
        <v>89</v>
      </c>
      <c r="W407" s="85">
        <v>10.050000000000001</v>
      </c>
      <c r="X407" s="87">
        <v>0</v>
      </c>
      <c r="Y407" s="1" t="s">
        <v>7398</v>
      </c>
    </row>
    <row r="408" spans="1:25" ht="50.1" hidden="1" customHeight="1" x14ac:dyDescent="0.25">
      <c r="A408" s="53" t="s">
        <v>89</v>
      </c>
      <c r="B408" s="53" t="str">
        <f>IF(COUNTIF('Aglomeracje 2022 r.'!$C$13:$C$207,' Dane pomocnicze (ze spr. 21)'!C408)=1,"TAK",IF(COUNTIF('Aglomeracje 2022 r.'!$C$13:$C$207,' Dane pomocnicze (ze spr. 21)'!C408)&gt;1,"TAK, UWAGA, wystepuje w sprawozdaniu więcej niż jeden raz!!!","BRAK"))</f>
        <v>BRAK</v>
      </c>
      <c r="C408" s="53" t="s">
        <v>500</v>
      </c>
      <c r="D408" s="53" t="s">
        <v>3060</v>
      </c>
      <c r="E408" s="53" t="s">
        <v>1639</v>
      </c>
      <c r="F408" s="53" t="s">
        <v>2951</v>
      </c>
      <c r="G408" s="53" t="s">
        <v>2981</v>
      </c>
      <c r="H408" s="53" t="s">
        <v>2216</v>
      </c>
      <c r="I408" s="53" t="s">
        <v>2217</v>
      </c>
      <c r="J408" s="53" t="s">
        <v>1809</v>
      </c>
      <c r="K408" s="53" t="s">
        <v>3060</v>
      </c>
      <c r="L408" s="53" t="s">
        <v>3715</v>
      </c>
      <c r="M408" s="53" t="s">
        <v>6153</v>
      </c>
      <c r="N408" s="53" t="s">
        <v>6154</v>
      </c>
      <c r="O408" s="54">
        <v>13473</v>
      </c>
      <c r="P408" s="53" t="s">
        <v>6155</v>
      </c>
      <c r="Q408" s="53">
        <v>1</v>
      </c>
      <c r="R408" s="55">
        <v>50.4681</v>
      </c>
      <c r="S408" s="55">
        <v>19.047699999999999</v>
      </c>
      <c r="T408" s="55">
        <v>50.465800000000002</v>
      </c>
      <c r="U408" s="55">
        <v>19.0001</v>
      </c>
      <c r="V408" s="53" t="s">
        <v>89</v>
      </c>
      <c r="W408" s="85">
        <v>0</v>
      </c>
      <c r="X408" s="87">
        <v>0</v>
      </c>
      <c r="Y408" s="1" t="s">
        <v>7166</v>
      </c>
    </row>
    <row r="409" spans="1:25" ht="50.1" hidden="1" customHeight="1" x14ac:dyDescent="0.25">
      <c r="A409" s="53" t="s">
        <v>89</v>
      </c>
      <c r="B409" s="53" t="str">
        <f>IF(COUNTIF('Aglomeracje 2022 r.'!$C$13:$C$207,' Dane pomocnicze (ze spr. 21)'!C409)=1,"TAK",IF(COUNTIF('Aglomeracje 2022 r.'!$C$13:$C$207,' Dane pomocnicze (ze spr. 21)'!C409)&gt;1,"TAK, UWAGA, wystepuje w sprawozdaniu więcej niż jeden raz!!!","BRAK"))</f>
        <v>BRAK</v>
      </c>
      <c r="C409" s="53" t="s">
        <v>501</v>
      </c>
      <c r="D409" s="53" t="s">
        <v>3061</v>
      </c>
      <c r="E409" s="53" t="s">
        <v>1639</v>
      </c>
      <c r="F409" s="53" t="s">
        <v>2951</v>
      </c>
      <c r="G409" s="53" t="s">
        <v>2993</v>
      </c>
      <c r="H409" s="53" t="s">
        <v>2216</v>
      </c>
      <c r="I409" s="53" t="s">
        <v>2217</v>
      </c>
      <c r="J409" s="53" t="s">
        <v>1809</v>
      </c>
      <c r="K409" s="53" t="s">
        <v>6156</v>
      </c>
      <c r="L409" s="53" t="s">
        <v>3617</v>
      </c>
      <c r="M409" s="53" t="s">
        <v>6156</v>
      </c>
      <c r="N409" s="53" t="s">
        <v>6157</v>
      </c>
      <c r="O409" s="54">
        <v>2533</v>
      </c>
      <c r="P409" s="53" t="s">
        <v>6158</v>
      </c>
      <c r="Q409" s="53">
        <v>1</v>
      </c>
      <c r="R409" s="55">
        <v>50.29833</v>
      </c>
      <c r="S409" s="55">
        <v>19.388300000000001</v>
      </c>
      <c r="T409" s="55">
        <v>50.292008000000003</v>
      </c>
      <c r="U409" s="55">
        <v>19.389621000000002</v>
      </c>
      <c r="V409" s="53" t="s">
        <v>89</v>
      </c>
      <c r="W409" s="85">
        <v>0.13</v>
      </c>
      <c r="X409" s="87">
        <v>0</v>
      </c>
      <c r="Y409" s="1" t="s">
        <v>7399</v>
      </c>
    </row>
    <row r="410" spans="1:25" ht="50.1" hidden="1" customHeight="1" x14ac:dyDescent="0.25">
      <c r="A410" s="53" t="s">
        <v>89</v>
      </c>
      <c r="B410" s="53" t="str">
        <f>IF(COUNTIF('Aglomeracje 2022 r.'!$C$13:$C$207,' Dane pomocnicze (ze spr. 21)'!C410)=1,"TAK",IF(COUNTIF('Aglomeracje 2022 r.'!$C$13:$C$207,' Dane pomocnicze (ze spr. 21)'!C410)&gt;1,"TAK, UWAGA, wystepuje w sprawozdaniu więcej niż jeden raz!!!","BRAK"))</f>
        <v>BRAK</v>
      </c>
      <c r="C410" s="53" t="s">
        <v>502</v>
      </c>
      <c r="D410" s="53" t="s">
        <v>3062</v>
      </c>
      <c r="E410" s="53" t="s">
        <v>1639</v>
      </c>
      <c r="F410" s="53" t="s">
        <v>2951</v>
      </c>
      <c r="G410" s="53" t="s">
        <v>3008</v>
      </c>
      <c r="H410" s="53" t="s">
        <v>1636</v>
      </c>
      <c r="I410" s="53" t="s">
        <v>1635</v>
      </c>
      <c r="J410" s="53" t="s">
        <v>1636</v>
      </c>
      <c r="K410" s="53" t="s">
        <v>3043</v>
      </c>
      <c r="L410" s="53" t="s">
        <v>3669</v>
      </c>
      <c r="M410" s="53" t="s">
        <v>6159</v>
      </c>
      <c r="N410" s="53" t="s">
        <v>6160</v>
      </c>
      <c r="O410" s="54">
        <v>4225</v>
      </c>
      <c r="P410" s="53" t="s">
        <v>490</v>
      </c>
      <c r="Q410" s="53">
        <v>1</v>
      </c>
      <c r="R410" s="55">
        <v>50.586599999999997</v>
      </c>
      <c r="S410" s="55">
        <v>19.060500000000001</v>
      </c>
      <c r="T410" s="55">
        <v>50.602699999999999</v>
      </c>
      <c r="U410" s="55">
        <v>18.9636</v>
      </c>
      <c r="V410" s="53" t="s">
        <v>89</v>
      </c>
      <c r="W410" s="85">
        <v>17.8</v>
      </c>
      <c r="X410" s="87">
        <v>0</v>
      </c>
      <c r="Y410" s="1" t="s">
        <v>7400</v>
      </c>
    </row>
    <row r="411" spans="1:25" ht="50.1" hidden="1" customHeight="1" x14ac:dyDescent="0.25">
      <c r="A411" s="53" t="s">
        <v>89</v>
      </c>
      <c r="B411" s="53" t="str">
        <f>IF(COUNTIF('Aglomeracje 2022 r.'!$C$13:$C$207,' Dane pomocnicze (ze spr. 21)'!C411)=1,"TAK",IF(COUNTIF('Aglomeracje 2022 r.'!$C$13:$C$207,' Dane pomocnicze (ze spr. 21)'!C411)&gt;1,"TAK, UWAGA, wystepuje w sprawozdaniu więcej niż jeden raz!!!","BRAK"))</f>
        <v>BRAK</v>
      </c>
      <c r="C411" s="53" t="s">
        <v>503</v>
      </c>
      <c r="D411" s="53" t="s">
        <v>3064</v>
      </c>
      <c r="E411" s="53" t="s">
        <v>1639</v>
      </c>
      <c r="F411" s="53" t="s">
        <v>2951</v>
      </c>
      <c r="G411" s="53" t="s">
        <v>2964</v>
      </c>
      <c r="H411" s="53" t="s">
        <v>89</v>
      </c>
      <c r="I411" s="53" t="s">
        <v>1657</v>
      </c>
      <c r="J411" s="53" t="s">
        <v>1636</v>
      </c>
      <c r="K411" s="53" t="s">
        <v>6020</v>
      </c>
      <c r="L411" s="53" t="s">
        <v>3617</v>
      </c>
      <c r="M411" s="53" t="s">
        <v>6020</v>
      </c>
      <c r="N411" s="53" t="s">
        <v>6162</v>
      </c>
      <c r="O411" s="54">
        <v>5559</v>
      </c>
      <c r="P411" s="53">
        <v>0</v>
      </c>
      <c r="Q411" s="53">
        <v>1</v>
      </c>
      <c r="R411" s="55">
        <v>50.190600000000003</v>
      </c>
      <c r="S411" s="55">
        <v>18.6327</v>
      </c>
      <c r="T411" s="55">
        <v>50.190100000000001</v>
      </c>
      <c r="U411" s="55">
        <v>18.632400000000001</v>
      </c>
      <c r="V411" s="53" t="s">
        <v>89</v>
      </c>
      <c r="W411" s="85">
        <v>0</v>
      </c>
      <c r="X411" s="87">
        <v>1.256</v>
      </c>
      <c r="Y411" s="1" t="s">
        <v>7401</v>
      </c>
    </row>
    <row r="412" spans="1:25" ht="50.1" hidden="1" customHeight="1" x14ac:dyDescent="0.25">
      <c r="A412" s="53" t="s">
        <v>89</v>
      </c>
      <c r="B412" s="53" t="str">
        <f>IF(COUNTIF('Aglomeracje 2022 r.'!$C$13:$C$207,' Dane pomocnicze (ze spr. 21)'!C412)=1,"TAK",IF(COUNTIF('Aglomeracje 2022 r.'!$C$13:$C$207,' Dane pomocnicze (ze spr. 21)'!C412)&gt;1,"TAK, UWAGA, wystepuje w sprawozdaniu więcej niż jeden raz!!!","BRAK"))</f>
        <v>BRAK</v>
      </c>
      <c r="C412" s="53" t="s">
        <v>504</v>
      </c>
      <c r="D412" s="53" t="s">
        <v>3065</v>
      </c>
      <c r="E412" s="53" t="s">
        <v>1639</v>
      </c>
      <c r="F412" s="53" t="s">
        <v>2951</v>
      </c>
      <c r="G412" s="53" t="s">
        <v>2966</v>
      </c>
      <c r="H412" s="53" t="s">
        <v>2216</v>
      </c>
      <c r="I412" s="53" t="s">
        <v>2217</v>
      </c>
      <c r="J412" s="53" t="s">
        <v>1809</v>
      </c>
      <c r="K412" s="53" t="s">
        <v>5979</v>
      </c>
      <c r="L412" s="53" t="s">
        <v>3617</v>
      </c>
      <c r="M412" s="53" t="s">
        <v>6163</v>
      </c>
      <c r="N412" s="53" t="s">
        <v>6164</v>
      </c>
      <c r="O412" s="54">
        <v>28246</v>
      </c>
      <c r="P412" s="53" t="s">
        <v>6165</v>
      </c>
      <c r="Q412" s="53">
        <v>1</v>
      </c>
      <c r="R412" s="55">
        <v>49.821598999999999</v>
      </c>
      <c r="S412" s="55">
        <v>19.051234000000001</v>
      </c>
      <c r="T412" s="55">
        <v>49.835656999999998</v>
      </c>
      <c r="U412" s="55">
        <v>18.977916</v>
      </c>
      <c r="V412" s="53" t="s">
        <v>89</v>
      </c>
      <c r="W412" s="85">
        <v>32.5</v>
      </c>
      <c r="X412" s="87">
        <v>0</v>
      </c>
      <c r="Y412" s="1" t="s">
        <v>7402</v>
      </c>
    </row>
    <row r="413" spans="1:25" ht="50.1" hidden="1" customHeight="1" x14ac:dyDescent="0.25">
      <c r="A413" s="53" t="s">
        <v>89</v>
      </c>
      <c r="B413" s="53" t="str">
        <f>IF(COUNTIF('Aglomeracje 2022 r.'!$C$13:$C$207,' Dane pomocnicze (ze spr. 21)'!C413)=1,"TAK",IF(COUNTIF('Aglomeracje 2022 r.'!$C$13:$C$207,' Dane pomocnicze (ze spr. 21)'!C413)&gt;1,"TAK, UWAGA, wystepuje w sprawozdaniu więcej niż jeden raz!!!","BRAK"))</f>
        <v>BRAK</v>
      </c>
      <c r="C413" s="53" t="s">
        <v>505</v>
      </c>
      <c r="D413" s="53" t="s">
        <v>3066</v>
      </c>
      <c r="E413" s="53" t="s">
        <v>1639</v>
      </c>
      <c r="F413" s="53" t="s">
        <v>2951</v>
      </c>
      <c r="G413" s="53" t="s">
        <v>3003</v>
      </c>
      <c r="H413" s="53" t="s">
        <v>2955</v>
      </c>
      <c r="I413" s="53" t="s">
        <v>2217</v>
      </c>
      <c r="J413" s="53" t="s">
        <v>1809</v>
      </c>
      <c r="K413" s="53" t="s">
        <v>6047</v>
      </c>
      <c r="L413" s="53" t="s">
        <v>3617</v>
      </c>
      <c r="M413" s="53" t="s">
        <v>6047</v>
      </c>
      <c r="N413" s="53" t="s">
        <v>6166</v>
      </c>
      <c r="O413" s="54">
        <v>10067</v>
      </c>
      <c r="P413" s="53" t="s">
        <v>6167</v>
      </c>
      <c r="Q413" s="53">
        <v>1</v>
      </c>
      <c r="R413" s="55">
        <v>50.093322020000002</v>
      </c>
      <c r="S413" s="55">
        <v>19.091200000000001</v>
      </c>
      <c r="T413" s="55">
        <v>50.084200000000003</v>
      </c>
      <c r="U413" s="55">
        <v>19.1023</v>
      </c>
      <c r="V413" s="53" t="s">
        <v>89</v>
      </c>
      <c r="W413" s="85">
        <v>0</v>
      </c>
      <c r="X413" s="87">
        <v>0</v>
      </c>
      <c r="Y413" s="1" t="s">
        <v>7166</v>
      </c>
    </row>
    <row r="414" spans="1:25" ht="50.1" hidden="1" customHeight="1" x14ac:dyDescent="0.25">
      <c r="A414" s="53" t="s">
        <v>89</v>
      </c>
      <c r="B414" s="53" t="str">
        <f>IF(COUNTIF('Aglomeracje 2022 r.'!$C$13:$C$207,' Dane pomocnicze (ze spr. 21)'!C414)=1,"TAK",IF(COUNTIF('Aglomeracje 2022 r.'!$C$13:$C$207,' Dane pomocnicze (ze spr. 21)'!C414)&gt;1,"TAK, UWAGA, wystepuje w sprawozdaniu więcej niż jeden raz!!!","BRAK"))</f>
        <v>BRAK</v>
      </c>
      <c r="C414" s="53" t="s">
        <v>506</v>
      </c>
      <c r="D414" s="53" t="s">
        <v>3067</v>
      </c>
      <c r="E414" s="53" t="s">
        <v>1639</v>
      </c>
      <c r="F414" s="53" t="s">
        <v>2951</v>
      </c>
      <c r="G414" s="53" t="s">
        <v>2988</v>
      </c>
      <c r="H414" s="53" t="s">
        <v>2987</v>
      </c>
      <c r="I414" s="53" t="s">
        <v>2217</v>
      </c>
      <c r="J414" s="53" t="s">
        <v>1809</v>
      </c>
      <c r="K414" s="53" t="s">
        <v>3023</v>
      </c>
      <c r="L414" s="53" t="s">
        <v>3715</v>
      </c>
      <c r="M414" s="53" t="s">
        <v>3023</v>
      </c>
      <c r="N414" s="53" t="s">
        <v>6168</v>
      </c>
      <c r="O414" s="54">
        <v>9471</v>
      </c>
      <c r="P414" s="53" t="s">
        <v>6169</v>
      </c>
      <c r="Q414" s="53">
        <v>1</v>
      </c>
      <c r="R414" s="55">
        <v>49.969499999999996</v>
      </c>
      <c r="S414" s="55">
        <v>19.052800000000001</v>
      </c>
      <c r="T414" s="55">
        <v>50.034999999999997</v>
      </c>
      <c r="U414" s="55">
        <v>19.113099999999999</v>
      </c>
      <c r="V414" s="53" t="s">
        <v>89</v>
      </c>
      <c r="W414" s="85">
        <v>0</v>
      </c>
      <c r="X414" s="87">
        <v>0</v>
      </c>
      <c r="Y414" s="1" t="s">
        <v>7166</v>
      </c>
    </row>
    <row r="415" spans="1:25" ht="50.1" hidden="1" customHeight="1" x14ac:dyDescent="0.25">
      <c r="A415" s="53" t="s">
        <v>89</v>
      </c>
      <c r="B415" s="53" t="str">
        <f>IF(COUNTIF('Aglomeracje 2022 r.'!$C$13:$C$207,' Dane pomocnicze (ze spr. 21)'!C415)=1,"TAK",IF(COUNTIF('Aglomeracje 2022 r.'!$C$13:$C$207,' Dane pomocnicze (ze spr. 21)'!C415)&gt;1,"TAK, UWAGA, wystepuje w sprawozdaniu więcej niż jeden raz!!!","BRAK"))</f>
        <v>BRAK</v>
      </c>
      <c r="C415" s="53" t="s">
        <v>507</v>
      </c>
      <c r="D415" s="53" t="s">
        <v>3068</v>
      </c>
      <c r="E415" s="53" t="s">
        <v>1639</v>
      </c>
      <c r="F415" s="53" t="s">
        <v>2951</v>
      </c>
      <c r="G415" s="53" t="s">
        <v>2981</v>
      </c>
      <c r="H415" s="53" t="s">
        <v>89</v>
      </c>
      <c r="I415" s="53" t="s">
        <v>1657</v>
      </c>
      <c r="J415" s="53" t="s">
        <v>1636</v>
      </c>
      <c r="K415" s="53" t="s">
        <v>6170</v>
      </c>
      <c r="L415" s="53" t="s">
        <v>3821</v>
      </c>
      <c r="M415" s="53" t="s">
        <v>3068</v>
      </c>
      <c r="N415" s="53" t="s">
        <v>6171</v>
      </c>
      <c r="O415" s="54">
        <v>6323</v>
      </c>
      <c r="P415" s="53" t="s">
        <v>6172</v>
      </c>
      <c r="Q415" s="53">
        <v>1</v>
      </c>
      <c r="R415" s="55">
        <v>50.416469999999997</v>
      </c>
      <c r="S415" s="55">
        <v>18.756347000000002</v>
      </c>
      <c r="T415" s="55">
        <v>50.374299999999998</v>
      </c>
      <c r="U415" s="55">
        <v>18.684100000000001</v>
      </c>
      <c r="V415" s="53" t="s">
        <v>89</v>
      </c>
      <c r="W415" s="85">
        <v>4.7</v>
      </c>
      <c r="X415" s="87">
        <v>3</v>
      </c>
      <c r="Y415" s="1" t="s">
        <v>7403</v>
      </c>
    </row>
    <row r="416" spans="1:25" ht="50.1" hidden="1" customHeight="1" x14ac:dyDescent="0.25">
      <c r="A416" s="53" t="s">
        <v>89</v>
      </c>
      <c r="B416" s="53" t="str">
        <f>IF(COUNTIF('Aglomeracje 2022 r.'!$C$13:$C$207,' Dane pomocnicze (ze spr. 21)'!C416)=1,"TAK",IF(COUNTIF('Aglomeracje 2022 r.'!$C$13:$C$207,' Dane pomocnicze (ze spr. 21)'!C416)&gt;1,"TAK, UWAGA, wystepuje w sprawozdaniu więcej niż jeden raz!!!","BRAK"))</f>
        <v>BRAK</v>
      </c>
      <c r="C416" s="53" t="s">
        <v>508</v>
      </c>
      <c r="D416" s="53" t="s">
        <v>3069</v>
      </c>
      <c r="E416" s="53" t="s">
        <v>1639</v>
      </c>
      <c r="F416" s="53" t="s">
        <v>2951</v>
      </c>
      <c r="G416" s="53" t="s">
        <v>3049</v>
      </c>
      <c r="H416" s="53" t="s">
        <v>89</v>
      </c>
      <c r="I416" s="53" t="s">
        <v>1657</v>
      </c>
      <c r="J416" s="53" t="s">
        <v>1636</v>
      </c>
      <c r="K416" s="53" t="s">
        <v>3069</v>
      </c>
      <c r="L416" s="53" t="s">
        <v>3715</v>
      </c>
      <c r="M416" s="53" t="s">
        <v>6173</v>
      </c>
      <c r="N416" s="53" t="s">
        <v>6174</v>
      </c>
      <c r="O416" s="54">
        <v>5849</v>
      </c>
      <c r="P416" s="53" t="s">
        <v>6175</v>
      </c>
      <c r="Q416" s="53">
        <v>1</v>
      </c>
      <c r="R416" s="55">
        <v>50.160200000000003</v>
      </c>
      <c r="S416" s="55">
        <v>18.309899999999999</v>
      </c>
      <c r="T416" s="55">
        <v>50.175800000000002</v>
      </c>
      <c r="U416" s="55">
        <v>18.2591</v>
      </c>
      <c r="V416" s="53" t="s">
        <v>89</v>
      </c>
      <c r="W416" s="85">
        <v>40.700000000000003</v>
      </c>
      <c r="X416" s="87">
        <v>0</v>
      </c>
      <c r="Y416" s="1" t="s">
        <v>7404</v>
      </c>
    </row>
    <row r="417" spans="1:25" ht="50.1" hidden="1" customHeight="1" x14ac:dyDescent="0.25">
      <c r="A417" s="53" t="s">
        <v>89</v>
      </c>
      <c r="B417" s="53" t="str">
        <f>IF(COUNTIF('Aglomeracje 2022 r.'!$C$13:$C$207,' Dane pomocnicze (ze spr. 21)'!C417)=1,"TAK",IF(COUNTIF('Aglomeracje 2022 r.'!$C$13:$C$207,' Dane pomocnicze (ze spr. 21)'!C417)&gt;1,"TAK, UWAGA, wystepuje w sprawozdaniu więcej niż jeden raz!!!","BRAK"))</f>
        <v>BRAK</v>
      </c>
      <c r="C417" s="53" t="s">
        <v>509</v>
      </c>
      <c r="D417" s="53" t="s">
        <v>3073</v>
      </c>
      <c r="E417" s="53" t="s">
        <v>1639</v>
      </c>
      <c r="F417" s="53" t="s">
        <v>2951</v>
      </c>
      <c r="G417" s="53" t="s">
        <v>2986</v>
      </c>
      <c r="H417" s="53" t="s">
        <v>89</v>
      </c>
      <c r="I417" s="53" t="s">
        <v>2217</v>
      </c>
      <c r="J417" s="53" t="s">
        <v>1809</v>
      </c>
      <c r="K417" s="53" t="s">
        <v>3073</v>
      </c>
      <c r="L417" s="53" t="s">
        <v>3669</v>
      </c>
      <c r="M417" s="53" t="s">
        <v>3073</v>
      </c>
      <c r="N417" s="53" t="s">
        <v>6182</v>
      </c>
      <c r="O417" s="54">
        <v>4366</v>
      </c>
      <c r="P417" s="53" t="s">
        <v>509</v>
      </c>
      <c r="Q417" s="53">
        <v>1</v>
      </c>
      <c r="R417" s="55">
        <v>50.448300000000003</v>
      </c>
      <c r="S417" s="55">
        <v>19.519100000000002</v>
      </c>
      <c r="T417" s="55">
        <v>50.462499999999999</v>
      </c>
      <c r="U417" s="55">
        <v>19.488900000000001</v>
      </c>
      <c r="V417" s="53" t="s">
        <v>89</v>
      </c>
      <c r="W417" s="85">
        <v>1.5649999999999999</v>
      </c>
      <c r="X417" s="87">
        <v>0</v>
      </c>
      <c r="Y417" s="1" t="s">
        <v>7405</v>
      </c>
    </row>
    <row r="418" spans="1:25" ht="50.1" hidden="1" customHeight="1" x14ac:dyDescent="0.25">
      <c r="A418" s="53" t="s">
        <v>89</v>
      </c>
      <c r="B418" s="53" t="str">
        <f>IF(COUNTIF('Aglomeracje 2022 r.'!$C$13:$C$207,' Dane pomocnicze (ze spr. 21)'!C418)=1,"TAK",IF(COUNTIF('Aglomeracje 2022 r.'!$C$13:$C$207,' Dane pomocnicze (ze spr. 21)'!C418)&gt;1,"TAK, UWAGA, wystepuje w sprawozdaniu więcej niż jeden raz!!!","BRAK"))</f>
        <v>BRAK</v>
      </c>
      <c r="C418" s="53" t="s">
        <v>510</v>
      </c>
      <c r="D418" s="53" t="s">
        <v>3074</v>
      </c>
      <c r="E418" s="53" t="s">
        <v>1639</v>
      </c>
      <c r="F418" s="53" t="s">
        <v>2951</v>
      </c>
      <c r="G418" s="53" t="s">
        <v>3003</v>
      </c>
      <c r="H418" s="53" t="s">
        <v>2955</v>
      </c>
      <c r="I418" s="53" t="s">
        <v>2217</v>
      </c>
      <c r="J418" s="53" t="s">
        <v>1809</v>
      </c>
      <c r="K418" s="53" t="s">
        <v>6047</v>
      </c>
      <c r="L418" s="53" t="s">
        <v>3617</v>
      </c>
      <c r="M418" s="53" t="s">
        <v>6047</v>
      </c>
      <c r="N418" s="53" t="s">
        <v>6183</v>
      </c>
      <c r="O418" s="54">
        <v>5314</v>
      </c>
      <c r="P418" s="53" t="s">
        <v>6184</v>
      </c>
      <c r="Q418" s="53">
        <v>1</v>
      </c>
      <c r="R418" s="55">
        <v>50.093322020000002</v>
      </c>
      <c r="S418" s="55">
        <v>19.091200000000001</v>
      </c>
      <c r="T418" s="55">
        <v>50.0725257</v>
      </c>
      <c r="U418" s="55">
        <v>19.101858</v>
      </c>
      <c r="V418" s="53" t="s">
        <v>89</v>
      </c>
      <c r="W418" s="85">
        <v>2.4</v>
      </c>
      <c r="X418" s="87">
        <v>0</v>
      </c>
      <c r="Y418" s="1" t="s">
        <v>7193</v>
      </c>
    </row>
    <row r="419" spans="1:25" ht="50.1" hidden="1" customHeight="1" x14ac:dyDescent="0.25">
      <c r="A419" s="53" t="s">
        <v>89</v>
      </c>
      <c r="B419" s="53" t="str">
        <f>IF(COUNTIF('Aglomeracje 2022 r.'!$C$13:$C$207,' Dane pomocnicze (ze spr. 21)'!C419)=1,"TAK",IF(COUNTIF('Aglomeracje 2022 r.'!$C$13:$C$207,' Dane pomocnicze (ze spr. 21)'!C419)&gt;1,"TAK, UWAGA, wystepuje w sprawozdaniu więcej niż jeden raz!!!","BRAK"))</f>
        <v>BRAK</v>
      </c>
      <c r="C419" s="53" t="s">
        <v>511</v>
      </c>
      <c r="D419" s="53" t="s">
        <v>3075</v>
      </c>
      <c r="E419" s="53" t="s">
        <v>1639</v>
      </c>
      <c r="F419" s="53" t="s">
        <v>2951</v>
      </c>
      <c r="G419" s="53" t="s">
        <v>2997</v>
      </c>
      <c r="H419" s="53" t="s">
        <v>89</v>
      </c>
      <c r="I419" s="53" t="s">
        <v>2217</v>
      </c>
      <c r="J419" s="53" t="s">
        <v>1809</v>
      </c>
      <c r="K419" s="53" t="s">
        <v>3075</v>
      </c>
      <c r="L419" s="53" t="s">
        <v>3715</v>
      </c>
      <c r="M419" s="53" t="s">
        <v>3075</v>
      </c>
      <c r="N419" s="53" t="s">
        <v>6185</v>
      </c>
      <c r="O419" s="54">
        <v>5799</v>
      </c>
      <c r="P419" s="53" t="s">
        <v>6186</v>
      </c>
      <c r="Q419" s="53">
        <v>1</v>
      </c>
      <c r="R419" s="55">
        <v>50.1325</v>
      </c>
      <c r="S419" s="55">
        <v>18.893799999999999</v>
      </c>
      <c r="T419" s="55">
        <v>50.111899999999999</v>
      </c>
      <c r="U419" s="55">
        <v>18.900200000000002</v>
      </c>
      <c r="V419" s="53" t="s">
        <v>89</v>
      </c>
      <c r="W419" s="85">
        <v>13</v>
      </c>
      <c r="X419" s="87">
        <v>0</v>
      </c>
      <c r="Y419" s="1" t="s">
        <v>7406</v>
      </c>
    </row>
    <row r="420" spans="1:25" ht="50.1" hidden="1" customHeight="1" x14ac:dyDescent="0.25">
      <c r="A420" s="53" t="s">
        <v>89</v>
      </c>
      <c r="B420" s="53" t="str">
        <f>IF(COUNTIF('Aglomeracje 2022 r.'!$C$13:$C$207,' Dane pomocnicze (ze spr. 21)'!C420)=1,"TAK",IF(COUNTIF('Aglomeracje 2022 r.'!$C$13:$C$207,' Dane pomocnicze (ze spr. 21)'!C420)&gt;1,"TAK, UWAGA, wystepuje w sprawozdaniu więcej niż jeden raz!!!","BRAK"))</f>
        <v>BRAK</v>
      </c>
      <c r="C420" s="53" t="s">
        <v>512</v>
      </c>
      <c r="D420" s="53" t="s">
        <v>3078</v>
      </c>
      <c r="E420" s="53" t="s">
        <v>1639</v>
      </c>
      <c r="F420" s="53" t="s">
        <v>2951</v>
      </c>
      <c r="G420" s="53" t="s">
        <v>2964</v>
      </c>
      <c r="H420" s="53" t="s">
        <v>89</v>
      </c>
      <c r="I420" s="53" t="s">
        <v>1657</v>
      </c>
      <c r="J420" s="53" t="s">
        <v>1636</v>
      </c>
      <c r="K420" s="53" t="s">
        <v>3078</v>
      </c>
      <c r="L420" s="53" t="s">
        <v>3669</v>
      </c>
      <c r="M420" s="53" t="s">
        <v>3078</v>
      </c>
      <c r="N420" s="53" t="s">
        <v>6192</v>
      </c>
      <c r="O420" s="54">
        <v>3605</v>
      </c>
      <c r="P420" s="53" t="s">
        <v>6193</v>
      </c>
      <c r="Q420" s="53">
        <v>1</v>
      </c>
      <c r="R420" s="55">
        <v>50.454900000000002</v>
      </c>
      <c r="S420" s="55">
        <v>18.518699999999999</v>
      </c>
      <c r="T420" s="55">
        <v>50.452800000000003</v>
      </c>
      <c r="U420" s="55">
        <v>18.508099999999999</v>
      </c>
      <c r="V420" s="53" t="s">
        <v>89</v>
      </c>
      <c r="W420" s="85">
        <v>0</v>
      </c>
      <c r="X420" s="87">
        <v>0</v>
      </c>
      <c r="Y420" s="1" t="s">
        <v>7166</v>
      </c>
    </row>
    <row r="421" spans="1:25" ht="50.1" hidden="1" customHeight="1" x14ac:dyDescent="0.25">
      <c r="A421" s="53" t="s">
        <v>89</v>
      </c>
      <c r="B421" s="53" t="str">
        <f>IF(COUNTIF('Aglomeracje 2022 r.'!$C$13:$C$207,' Dane pomocnicze (ze spr. 21)'!C421)=1,"TAK",IF(COUNTIF('Aglomeracje 2022 r.'!$C$13:$C$207,' Dane pomocnicze (ze spr. 21)'!C421)&gt;1,"TAK, UWAGA, wystepuje w sprawozdaniu więcej niż jeden raz!!!","BRAK"))</f>
        <v>BRAK</v>
      </c>
      <c r="C421" s="53" t="s">
        <v>513</v>
      </c>
      <c r="D421" s="53" t="s">
        <v>3080</v>
      </c>
      <c r="E421" s="53" t="s">
        <v>1639</v>
      </c>
      <c r="F421" s="53" t="s">
        <v>2951</v>
      </c>
      <c r="G421" s="53" t="s">
        <v>2964</v>
      </c>
      <c r="H421" s="53" t="s">
        <v>89</v>
      </c>
      <c r="I421" s="53" t="s">
        <v>1657</v>
      </c>
      <c r="J421" s="53" t="s">
        <v>1636</v>
      </c>
      <c r="K421" s="53" t="s">
        <v>6097</v>
      </c>
      <c r="L421" s="53" t="s">
        <v>3715</v>
      </c>
      <c r="M421" s="53" t="s">
        <v>6098</v>
      </c>
      <c r="N421" s="53" t="s">
        <v>6197</v>
      </c>
      <c r="O421" s="54">
        <v>3072</v>
      </c>
      <c r="P421" s="53" t="s">
        <v>6100</v>
      </c>
      <c r="Q421" s="53">
        <v>1</v>
      </c>
      <c r="R421" s="55">
        <v>50.214500000000001</v>
      </c>
      <c r="S421" s="55">
        <v>18.560600000000001</v>
      </c>
      <c r="T421" s="55">
        <v>50.237299999999998</v>
      </c>
      <c r="U421" s="55">
        <v>18.6113</v>
      </c>
      <c r="V421" s="53" t="s">
        <v>89</v>
      </c>
      <c r="W421" s="85">
        <v>4.4000000000000004</v>
      </c>
      <c r="X421" s="87">
        <v>0</v>
      </c>
      <c r="Y421" s="1" t="s">
        <v>7407</v>
      </c>
    </row>
    <row r="422" spans="1:25" ht="50.1" hidden="1" customHeight="1" x14ac:dyDescent="0.25">
      <c r="A422" s="53" t="s">
        <v>89</v>
      </c>
      <c r="B422" s="53" t="str">
        <f>IF(COUNTIF('Aglomeracje 2022 r.'!$C$13:$C$207,' Dane pomocnicze (ze spr. 21)'!C422)=1,"TAK",IF(COUNTIF('Aglomeracje 2022 r.'!$C$13:$C$207,' Dane pomocnicze (ze spr. 21)'!C422)&gt;1,"TAK, UWAGA, wystepuje w sprawozdaniu więcej niż jeden raz!!!","BRAK"))</f>
        <v>BRAK</v>
      </c>
      <c r="C422" s="53" t="s">
        <v>514</v>
      </c>
      <c r="D422" s="53" t="s">
        <v>3087</v>
      </c>
      <c r="E422" s="53" t="s">
        <v>1639</v>
      </c>
      <c r="F422" s="53" t="s">
        <v>2951</v>
      </c>
      <c r="G422" s="53" t="s">
        <v>2981</v>
      </c>
      <c r="H422" s="53" t="s">
        <v>2216</v>
      </c>
      <c r="I422" s="53" t="s">
        <v>1945</v>
      </c>
      <c r="J422" s="53" t="s">
        <v>1809</v>
      </c>
      <c r="K422" s="53" t="s">
        <v>3087</v>
      </c>
      <c r="L422" s="53" t="s">
        <v>3715</v>
      </c>
      <c r="M422" s="53" t="s">
        <v>3087</v>
      </c>
      <c r="N422" s="53" t="s">
        <v>6209</v>
      </c>
      <c r="O422" s="54">
        <v>11515</v>
      </c>
      <c r="P422" s="53" t="s">
        <v>6210</v>
      </c>
      <c r="Q422" s="53">
        <v>1</v>
      </c>
      <c r="R422" s="55">
        <v>50.43956</v>
      </c>
      <c r="S422" s="55">
        <v>18.936319999999998</v>
      </c>
      <c r="T422" s="55">
        <v>50.432989999999997</v>
      </c>
      <c r="U422" s="55">
        <v>18.93665</v>
      </c>
      <c r="V422" s="53" t="s">
        <v>89</v>
      </c>
      <c r="W422" s="85">
        <v>41.6</v>
      </c>
      <c r="X422" s="87">
        <v>0</v>
      </c>
      <c r="Y422" s="1" t="s">
        <v>7408</v>
      </c>
    </row>
    <row r="423" spans="1:25" ht="50.1" hidden="1" customHeight="1" x14ac:dyDescent="0.25">
      <c r="A423" s="53" t="s">
        <v>89</v>
      </c>
      <c r="B423" s="53" t="str">
        <f>IF(COUNTIF('Aglomeracje 2022 r.'!$C$13:$C$207,' Dane pomocnicze (ze spr. 21)'!C423)=1,"TAK",IF(COUNTIF('Aglomeracje 2022 r.'!$C$13:$C$207,' Dane pomocnicze (ze spr. 21)'!C423)&gt;1,"TAK, UWAGA, wystepuje w sprawozdaniu więcej niż jeden raz!!!","BRAK"))</f>
        <v>BRAK</v>
      </c>
      <c r="C423" s="53" t="s">
        <v>515</v>
      </c>
      <c r="D423" s="53" t="s">
        <v>3089</v>
      </c>
      <c r="E423" s="53" t="s">
        <v>1639</v>
      </c>
      <c r="F423" s="53" t="s">
        <v>2951</v>
      </c>
      <c r="G423" s="53" t="s">
        <v>2807</v>
      </c>
      <c r="H423" s="53" t="s">
        <v>89</v>
      </c>
      <c r="I423" s="53" t="s">
        <v>1945</v>
      </c>
      <c r="J423" s="53" t="s">
        <v>1809</v>
      </c>
      <c r="K423" s="53" t="s">
        <v>6213</v>
      </c>
      <c r="L423" s="53" t="s">
        <v>3669</v>
      </c>
      <c r="M423" s="53" t="s">
        <v>6213</v>
      </c>
      <c r="N423" s="53" t="s">
        <v>6214</v>
      </c>
      <c r="O423" s="54">
        <v>2036</v>
      </c>
      <c r="P423" s="53" t="s">
        <v>6215</v>
      </c>
      <c r="Q423" s="53">
        <v>1</v>
      </c>
      <c r="R423" s="55">
        <v>49.9163</v>
      </c>
      <c r="S423" s="55">
        <v>19.152799999999999</v>
      </c>
      <c r="T423" s="55">
        <v>49.941111110000001</v>
      </c>
      <c r="U423" s="55">
        <v>19.09333333</v>
      </c>
      <c r="V423" s="53" t="s">
        <v>89</v>
      </c>
      <c r="W423" s="85">
        <v>4.5</v>
      </c>
      <c r="X423" s="87">
        <v>0</v>
      </c>
      <c r="Y423" s="1" t="s">
        <v>7242</v>
      </c>
    </row>
    <row r="424" spans="1:25" ht="50.1" hidden="1" customHeight="1" x14ac:dyDescent="0.25">
      <c r="A424" s="53" t="s">
        <v>89</v>
      </c>
      <c r="B424" s="53" t="str">
        <f>IF(COUNTIF('Aglomeracje 2022 r.'!$C$13:$C$207,' Dane pomocnicze (ze spr. 21)'!C424)=1,"TAK",IF(COUNTIF('Aglomeracje 2022 r.'!$C$13:$C$207,' Dane pomocnicze (ze spr. 21)'!C424)&gt;1,"TAK, UWAGA, wystepuje w sprawozdaniu więcej niż jeden raz!!!","BRAK"))</f>
        <v>BRAK</v>
      </c>
      <c r="C424" s="53" t="s">
        <v>516</v>
      </c>
      <c r="D424" s="53" t="s">
        <v>3090</v>
      </c>
      <c r="E424" s="53" t="s">
        <v>1639</v>
      </c>
      <c r="F424" s="53" t="s">
        <v>2951</v>
      </c>
      <c r="G424" s="53" t="s">
        <v>2807</v>
      </c>
      <c r="H424" s="53" t="s">
        <v>90</v>
      </c>
      <c r="I424" s="53" t="s">
        <v>1945</v>
      </c>
      <c r="J424" s="53" t="s">
        <v>1809</v>
      </c>
      <c r="K424" s="53" t="s">
        <v>6213</v>
      </c>
      <c r="L424" s="53" t="s">
        <v>3669</v>
      </c>
      <c r="M424" s="53" t="s">
        <v>6213</v>
      </c>
      <c r="N424" s="53" t="s">
        <v>6216</v>
      </c>
      <c r="O424" s="54">
        <v>4217</v>
      </c>
      <c r="P424" s="53" t="s">
        <v>6215</v>
      </c>
      <c r="Q424" s="53">
        <v>1</v>
      </c>
      <c r="R424" s="55">
        <v>49.9163</v>
      </c>
      <c r="S424" s="55">
        <v>19.152799999999999</v>
      </c>
      <c r="T424" s="55">
        <v>49.929916501999998</v>
      </c>
      <c r="U424" s="55">
        <v>19.187755300999999</v>
      </c>
      <c r="V424" s="53" t="s">
        <v>89</v>
      </c>
      <c r="W424" s="85">
        <v>0</v>
      </c>
      <c r="X424" s="87">
        <v>0</v>
      </c>
      <c r="Y424" s="1" t="s">
        <v>7166</v>
      </c>
    </row>
    <row r="425" spans="1:25" ht="50.1" hidden="1" customHeight="1" x14ac:dyDescent="0.25">
      <c r="A425" s="53" t="s">
        <v>89</v>
      </c>
      <c r="B425" s="53" t="str">
        <f>IF(COUNTIF('Aglomeracje 2022 r.'!$C$13:$C$207,' Dane pomocnicze (ze spr. 21)'!C425)=1,"TAK",IF(COUNTIF('Aglomeracje 2022 r.'!$C$13:$C$207,' Dane pomocnicze (ze spr. 21)'!C425)&gt;1,"TAK, UWAGA, wystepuje w sprawozdaniu więcej niż jeden raz!!!","BRAK"))</f>
        <v>BRAK</v>
      </c>
      <c r="C425" s="53" t="s">
        <v>517</v>
      </c>
      <c r="D425" s="53" t="s">
        <v>3092</v>
      </c>
      <c r="E425" s="53" t="s">
        <v>1639</v>
      </c>
      <c r="F425" s="53" t="s">
        <v>2951</v>
      </c>
      <c r="G425" s="53" t="s">
        <v>2988</v>
      </c>
      <c r="H425" s="53" t="s">
        <v>2216</v>
      </c>
      <c r="I425" s="53" t="s">
        <v>2217</v>
      </c>
      <c r="J425" s="53" t="s">
        <v>1809</v>
      </c>
      <c r="K425" s="53" t="s">
        <v>2987</v>
      </c>
      <c r="L425" s="53" t="s">
        <v>3669</v>
      </c>
      <c r="M425" s="53" t="s">
        <v>2987</v>
      </c>
      <c r="N425" s="53" t="s">
        <v>6218</v>
      </c>
      <c r="O425" s="54">
        <v>5971</v>
      </c>
      <c r="P425" s="53" t="s">
        <v>6219</v>
      </c>
      <c r="Q425" s="53">
        <v>1</v>
      </c>
      <c r="R425" s="55">
        <v>49.978099999999998</v>
      </c>
      <c r="S425" s="55">
        <v>18.9421</v>
      </c>
      <c r="T425" s="55">
        <v>49.964500000000001</v>
      </c>
      <c r="U425" s="55">
        <v>18.851800000000001</v>
      </c>
      <c r="V425" s="53" t="s">
        <v>89</v>
      </c>
      <c r="W425" s="85">
        <v>0</v>
      </c>
      <c r="X425" s="87">
        <v>0</v>
      </c>
      <c r="Y425" s="1" t="s">
        <v>7166</v>
      </c>
    </row>
    <row r="426" spans="1:25" ht="50.1" hidden="1" customHeight="1" x14ac:dyDescent="0.25">
      <c r="A426" s="53" t="s">
        <v>89</v>
      </c>
      <c r="B426" s="53" t="str">
        <f>IF(COUNTIF('Aglomeracje 2022 r.'!$C$13:$C$207,' Dane pomocnicze (ze spr. 21)'!C426)=1,"TAK",IF(COUNTIF('Aglomeracje 2022 r.'!$C$13:$C$207,' Dane pomocnicze (ze spr. 21)'!C426)&gt;1,"TAK, UWAGA, wystepuje w sprawozdaniu więcej niż jeden raz!!!","BRAK"))</f>
        <v>BRAK</v>
      </c>
      <c r="C426" s="53" t="s">
        <v>518</v>
      </c>
      <c r="D426" s="53" t="s">
        <v>3096</v>
      </c>
      <c r="E426" s="53" t="s">
        <v>1639</v>
      </c>
      <c r="F426" s="53" t="s">
        <v>2951</v>
      </c>
      <c r="G426" s="53" t="s">
        <v>2979</v>
      </c>
      <c r="H426" s="53" t="s">
        <v>89</v>
      </c>
      <c r="I426" s="53" t="s">
        <v>1657</v>
      </c>
      <c r="J426" s="53" t="s">
        <v>1636</v>
      </c>
      <c r="K426" s="53" t="s">
        <v>6226</v>
      </c>
      <c r="L426" s="53" t="s">
        <v>3715</v>
      </c>
      <c r="M426" s="53" t="s">
        <v>6227</v>
      </c>
      <c r="N426" s="53" t="s">
        <v>6228</v>
      </c>
      <c r="O426" s="54">
        <v>3584</v>
      </c>
      <c r="P426" s="53" t="s">
        <v>6229</v>
      </c>
      <c r="Q426" s="53">
        <v>1</v>
      </c>
      <c r="R426" s="55">
        <v>50.040990000000001</v>
      </c>
      <c r="S426" s="55">
        <v>18.305479999999999</v>
      </c>
      <c r="T426" s="55">
        <v>50.015763999999997</v>
      </c>
      <c r="U426" s="55">
        <v>18.347280000000001</v>
      </c>
      <c r="V426" s="53" t="s">
        <v>89</v>
      </c>
      <c r="W426" s="85">
        <v>20.5</v>
      </c>
      <c r="X426" s="87">
        <v>0</v>
      </c>
      <c r="Y426" s="1" t="s">
        <v>7318</v>
      </c>
    </row>
    <row r="427" spans="1:25" ht="50.1" hidden="1" customHeight="1" x14ac:dyDescent="0.25">
      <c r="A427" s="53" t="s">
        <v>89</v>
      </c>
      <c r="B427" s="53" t="str">
        <f>IF(COUNTIF('Aglomeracje 2022 r.'!$C$13:$C$207,' Dane pomocnicze (ze spr. 21)'!C427)=1,"TAK",IF(COUNTIF('Aglomeracje 2022 r.'!$C$13:$C$207,' Dane pomocnicze (ze spr. 21)'!C427)&gt;1,"TAK, UWAGA, wystepuje w sprawozdaniu więcej niż jeden raz!!!","BRAK"))</f>
        <v>BRAK</v>
      </c>
      <c r="C427" s="53" t="s">
        <v>519</v>
      </c>
      <c r="D427" s="53" t="s">
        <v>3097</v>
      </c>
      <c r="E427" s="53" t="s">
        <v>1639</v>
      </c>
      <c r="F427" s="53" t="s">
        <v>2951</v>
      </c>
      <c r="G427" s="53" t="s">
        <v>2990</v>
      </c>
      <c r="H427" s="53" t="s">
        <v>89</v>
      </c>
      <c r="I427" s="53" t="s">
        <v>1657</v>
      </c>
      <c r="J427" s="53" t="s">
        <v>1636</v>
      </c>
      <c r="K427" s="53" t="s">
        <v>3098</v>
      </c>
      <c r="L427" s="53" t="s">
        <v>3715</v>
      </c>
      <c r="M427" s="53" t="s">
        <v>3098</v>
      </c>
      <c r="N427" s="53" t="s">
        <v>6230</v>
      </c>
      <c r="O427" s="54">
        <v>4094</v>
      </c>
      <c r="P427" s="53" t="s">
        <v>6231</v>
      </c>
      <c r="Q427" s="53">
        <v>1</v>
      </c>
      <c r="R427" s="55">
        <v>49.878799999999998</v>
      </c>
      <c r="S427" s="55">
        <v>18.612400000000001</v>
      </c>
      <c r="T427" s="55">
        <v>49.859499999999997</v>
      </c>
      <c r="U427" s="55">
        <v>18.632999999999999</v>
      </c>
      <c r="V427" s="53" t="s">
        <v>89</v>
      </c>
      <c r="W427" s="85">
        <v>0.8</v>
      </c>
      <c r="X427" s="87">
        <v>0</v>
      </c>
      <c r="Y427" s="1" t="s">
        <v>7282</v>
      </c>
    </row>
    <row r="428" spans="1:25" ht="50.1" hidden="1" customHeight="1" x14ac:dyDescent="0.25">
      <c r="A428" s="53" t="s">
        <v>89</v>
      </c>
      <c r="B428" s="53" t="str">
        <f>IF(COUNTIF('Aglomeracje 2022 r.'!$C$13:$C$207,' Dane pomocnicze (ze spr. 21)'!C428)=1,"TAK",IF(COUNTIF('Aglomeracje 2022 r.'!$C$13:$C$207,' Dane pomocnicze (ze spr. 21)'!C428)&gt;1,"TAK, UWAGA, wystepuje w sprawozdaniu więcej niż jeden raz!!!","BRAK"))</f>
        <v>BRAK</v>
      </c>
      <c r="C428" s="53" t="s">
        <v>520</v>
      </c>
      <c r="D428" s="53" t="s">
        <v>3098</v>
      </c>
      <c r="E428" s="53" t="s">
        <v>1639</v>
      </c>
      <c r="F428" s="53" t="s">
        <v>2951</v>
      </c>
      <c r="G428" s="53" t="s">
        <v>2990</v>
      </c>
      <c r="H428" s="53" t="s">
        <v>89</v>
      </c>
      <c r="I428" s="53" t="s">
        <v>1657</v>
      </c>
      <c r="J428" s="53" t="s">
        <v>1636</v>
      </c>
      <c r="K428" s="53" t="s">
        <v>3098</v>
      </c>
      <c r="L428" s="53" t="s">
        <v>3715</v>
      </c>
      <c r="M428" s="53" t="s">
        <v>3098</v>
      </c>
      <c r="N428" s="53" t="s">
        <v>6232</v>
      </c>
      <c r="O428" s="54">
        <v>4443</v>
      </c>
      <c r="P428" s="53" t="s">
        <v>6233</v>
      </c>
      <c r="Q428" s="53">
        <v>1</v>
      </c>
      <c r="R428" s="55">
        <v>49.878799999999998</v>
      </c>
      <c r="S428" s="55">
        <v>18.612400000000001</v>
      </c>
      <c r="T428" s="55">
        <v>49.882199999999997</v>
      </c>
      <c r="U428" s="55">
        <v>18.596599999999999</v>
      </c>
      <c r="V428" s="53" t="s">
        <v>89</v>
      </c>
      <c r="W428" s="85">
        <v>0</v>
      </c>
      <c r="X428" s="87">
        <v>0</v>
      </c>
      <c r="Y428" s="1" t="s">
        <v>7166</v>
      </c>
    </row>
    <row r="429" spans="1:25" ht="50.1" hidden="1" customHeight="1" x14ac:dyDescent="0.25">
      <c r="A429" s="53" t="s">
        <v>89</v>
      </c>
      <c r="B429" s="53" t="str">
        <f>IF(COUNTIF('Aglomeracje 2022 r.'!$C$13:$C$207,' Dane pomocnicze (ze spr. 21)'!C429)=1,"TAK",IF(COUNTIF('Aglomeracje 2022 r.'!$C$13:$C$207,' Dane pomocnicze (ze spr. 21)'!C429)&gt;1,"TAK, UWAGA, wystepuje w sprawozdaniu więcej niż jeden raz!!!","BRAK"))</f>
        <v>BRAK</v>
      </c>
      <c r="C429" s="53" t="s">
        <v>521</v>
      </c>
      <c r="D429" s="53" t="s">
        <v>3100</v>
      </c>
      <c r="E429" s="53" t="s">
        <v>1639</v>
      </c>
      <c r="F429" s="53" t="s">
        <v>2951</v>
      </c>
      <c r="G429" s="53" t="s">
        <v>2990</v>
      </c>
      <c r="H429" s="53" t="s">
        <v>89</v>
      </c>
      <c r="I429" s="53" t="s">
        <v>1657</v>
      </c>
      <c r="J429" s="53" t="s">
        <v>1636</v>
      </c>
      <c r="K429" s="53" t="s">
        <v>6236</v>
      </c>
      <c r="L429" s="53" t="s">
        <v>3715</v>
      </c>
      <c r="M429" s="53" t="s">
        <v>6237</v>
      </c>
      <c r="N429" s="53" t="s">
        <v>6238</v>
      </c>
      <c r="O429" s="54">
        <v>3518</v>
      </c>
      <c r="P429" s="53" t="s">
        <v>6239</v>
      </c>
      <c r="Q429" s="53">
        <v>1</v>
      </c>
      <c r="R429" s="55">
        <v>49.807400000000001</v>
      </c>
      <c r="S429" s="55">
        <v>18.656400000000001</v>
      </c>
      <c r="T429" s="55">
        <v>49.805599999999998</v>
      </c>
      <c r="U429" s="55">
        <v>18.585000000000001</v>
      </c>
      <c r="V429" s="53" t="s">
        <v>89</v>
      </c>
      <c r="W429" s="85">
        <v>0</v>
      </c>
      <c r="X429" s="87">
        <v>0</v>
      </c>
      <c r="Y429" s="1" t="s">
        <v>7166</v>
      </c>
    </row>
    <row r="430" spans="1:25" ht="50.1" hidden="1" customHeight="1" x14ac:dyDescent="0.25">
      <c r="A430" s="53" t="s">
        <v>89</v>
      </c>
      <c r="B430" s="53" t="str">
        <f>IF(COUNTIF('Aglomeracje 2022 r.'!$C$13:$C$207,' Dane pomocnicze (ze spr. 21)'!C430)=1,"TAK",IF(COUNTIF('Aglomeracje 2022 r.'!$C$13:$C$207,' Dane pomocnicze (ze spr. 21)'!C430)&gt;1,"TAK, UWAGA, wystepuje w sprawozdaniu więcej niż jeden raz!!!","BRAK"))</f>
        <v>BRAK</v>
      </c>
      <c r="C430" s="53" t="s">
        <v>522</v>
      </c>
      <c r="D430" s="53" t="s">
        <v>3101</v>
      </c>
      <c r="E430" s="53" t="s">
        <v>1639</v>
      </c>
      <c r="F430" s="53" t="s">
        <v>2951</v>
      </c>
      <c r="G430" s="53" t="s">
        <v>3003</v>
      </c>
      <c r="H430" s="53" t="s">
        <v>2216</v>
      </c>
      <c r="I430" s="53" t="s">
        <v>1945</v>
      </c>
      <c r="J430" s="53" t="s">
        <v>1809</v>
      </c>
      <c r="K430" s="53" t="s">
        <v>3101</v>
      </c>
      <c r="L430" s="53" t="s">
        <v>3715</v>
      </c>
      <c r="M430" s="53" t="s">
        <v>3101</v>
      </c>
      <c r="N430" s="53" t="s">
        <v>6240</v>
      </c>
      <c r="O430" s="54">
        <v>5923</v>
      </c>
      <c r="P430" s="53" t="s">
        <v>6241</v>
      </c>
      <c r="Q430" s="53">
        <v>1</v>
      </c>
      <c r="R430" s="55">
        <v>50.059100000000001</v>
      </c>
      <c r="S430" s="55">
        <v>19.096599999999999</v>
      </c>
      <c r="T430" s="55">
        <v>50.061300000000003</v>
      </c>
      <c r="U430" s="55">
        <v>19.103100000000001</v>
      </c>
      <c r="V430" s="53" t="s">
        <v>89</v>
      </c>
      <c r="W430" s="85">
        <v>2</v>
      </c>
      <c r="X430" s="87">
        <v>0</v>
      </c>
      <c r="Y430" s="1" t="s">
        <v>7224</v>
      </c>
    </row>
    <row r="431" spans="1:25" ht="50.1" hidden="1" customHeight="1" x14ac:dyDescent="0.25">
      <c r="A431" s="53" t="s">
        <v>89</v>
      </c>
      <c r="B431" s="53" t="str">
        <f>IF(COUNTIF('Aglomeracje 2022 r.'!$C$13:$C$207,' Dane pomocnicze (ze spr. 21)'!C431)=1,"TAK",IF(COUNTIF('Aglomeracje 2022 r.'!$C$13:$C$207,' Dane pomocnicze (ze spr. 21)'!C431)&gt;1,"TAK, UWAGA, wystepuje w sprawozdaniu więcej niż jeden raz!!!","BRAK"))</f>
        <v>BRAK</v>
      </c>
      <c r="C431" s="53" t="s">
        <v>523</v>
      </c>
      <c r="D431" s="53" t="s">
        <v>3102</v>
      </c>
      <c r="E431" s="53" t="s">
        <v>1639</v>
      </c>
      <c r="F431" s="53" t="s">
        <v>2951</v>
      </c>
      <c r="G431" s="53" t="s">
        <v>2964</v>
      </c>
      <c r="H431" s="53" t="s">
        <v>89</v>
      </c>
      <c r="I431" s="53" t="s">
        <v>1657</v>
      </c>
      <c r="J431" s="53" t="s">
        <v>1636</v>
      </c>
      <c r="K431" s="53" t="s">
        <v>3059</v>
      </c>
      <c r="L431" s="53" t="s">
        <v>3669</v>
      </c>
      <c r="M431" s="53" t="s">
        <v>6242</v>
      </c>
      <c r="N431" s="53" t="s">
        <v>6243</v>
      </c>
      <c r="O431" s="54">
        <v>2478</v>
      </c>
      <c r="P431" s="53" t="s">
        <v>6244</v>
      </c>
      <c r="Q431" s="53">
        <v>1</v>
      </c>
      <c r="R431" s="55">
        <v>50.272199999999998</v>
      </c>
      <c r="S431" s="55">
        <v>18.529699999999998</v>
      </c>
      <c r="T431" s="55">
        <v>50.247799999999998</v>
      </c>
      <c r="U431" s="55">
        <v>18.5519</v>
      </c>
      <c r="V431" s="53" t="s">
        <v>89</v>
      </c>
      <c r="W431" s="85">
        <v>0</v>
      </c>
      <c r="X431" s="87">
        <v>0</v>
      </c>
      <c r="Y431" s="1" t="s">
        <v>7166</v>
      </c>
    </row>
    <row r="432" spans="1:25" ht="50.1" hidden="1" customHeight="1" x14ac:dyDescent="0.25">
      <c r="A432" s="53" t="s">
        <v>89</v>
      </c>
      <c r="B432" s="53" t="str">
        <f>IF(COUNTIF('Aglomeracje 2022 r.'!$C$13:$C$207,' Dane pomocnicze (ze spr. 21)'!C432)=1,"TAK",IF(COUNTIF('Aglomeracje 2022 r.'!$C$13:$C$207,' Dane pomocnicze (ze spr. 21)'!C432)&gt;1,"TAK, UWAGA, wystepuje w sprawozdaniu więcej niż jeden raz!!!","BRAK"))</f>
        <v>BRAK</v>
      </c>
      <c r="C432" s="53" t="s">
        <v>524</v>
      </c>
      <c r="D432" s="53" t="s">
        <v>3104</v>
      </c>
      <c r="E432" s="53" t="s">
        <v>1639</v>
      </c>
      <c r="F432" s="53" t="s">
        <v>2951</v>
      </c>
      <c r="G432" s="53" t="s">
        <v>3049</v>
      </c>
      <c r="H432" s="53" t="s">
        <v>89</v>
      </c>
      <c r="I432" s="53" t="s">
        <v>1657</v>
      </c>
      <c r="J432" s="53" t="s">
        <v>1636</v>
      </c>
      <c r="K432" s="53" t="s">
        <v>3104</v>
      </c>
      <c r="L432" s="53" t="s">
        <v>3715</v>
      </c>
      <c r="M432" s="53" t="s">
        <v>3104</v>
      </c>
      <c r="N432" s="53" t="s">
        <v>6247</v>
      </c>
      <c r="O432" s="54">
        <v>4648</v>
      </c>
      <c r="P432" s="53" t="s">
        <v>6248</v>
      </c>
      <c r="Q432" s="53">
        <v>1</v>
      </c>
      <c r="R432" s="55">
        <v>49.981386000000001</v>
      </c>
      <c r="S432" s="55">
        <v>18.266521999999998</v>
      </c>
      <c r="T432" s="55">
        <v>0</v>
      </c>
      <c r="U432" s="55">
        <v>0</v>
      </c>
      <c r="V432" s="53" t="s">
        <v>89</v>
      </c>
      <c r="W432" s="85">
        <v>35.799999999999997</v>
      </c>
      <c r="X432" s="87">
        <v>0</v>
      </c>
      <c r="Y432" s="1" t="s">
        <v>7409</v>
      </c>
    </row>
    <row r="433" spans="1:25" ht="50.1" hidden="1" customHeight="1" x14ac:dyDescent="0.25">
      <c r="A433" s="53" t="s">
        <v>89</v>
      </c>
      <c r="B433" s="53" t="str">
        <f>IF(COUNTIF('Aglomeracje 2022 r.'!$C$13:$C$207,' Dane pomocnicze (ze spr. 21)'!C433)=1,"TAK",IF(COUNTIF('Aglomeracje 2022 r.'!$C$13:$C$207,' Dane pomocnicze (ze spr. 21)'!C433)&gt;1,"TAK, UWAGA, wystepuje w sprawozdaniu więcej niż jeden raz!!!","BRAK"))</f>
        <v>BRAK</v>
      </c>
      <c r="C433" s="53" t="s">
        <v>525</v>
      </c>
      <c r="D433" s="53" t="s">
        <v>3105</v>
      </c>
      <c r="E433" s="53" t="s">
        <v>1650</v>
      </c>
      <c r="F433" s="53" t="s">
        <v>2951</v>
      </c>
      <c r="G433" s="53" t="s">
        <v>3049</v>
      </c>
      <c r="H433" s="53" t="s">
        <v>89</v>
      </c>
      <c r="I433" s="53" t="s">
        <v>1657</v>
      </c>
      <c r="J433" s="53" t="s">
        <v>1636</v>
      </c>
      <c r="K433" s="53" t="s">
        <v>3058</v>
      </c>
      <c r="L433" s="53" t="s">
        <v>3669</v>
      </c>
      <c r="M433" s="53" t="s">
        <v>3058</v>
      </c>
      <c r="N433" s="53" t="s">
        <v>6249</v>
      </c>
      <c r="O433" s="54">
        <v>2926</v>
      </c>
      <c r="P433" s="53">
        <v>0</v>
      </c>
      <c r="Q433" s="53">
        <v>2</v>
      </c>
      <c r="R433" s="55">
        <v>50.202188999999997</v>
      </c>
      <c r="S433" s="55">
        <v>18.306636999999998</v>
      </c>
      <c r="T433" s="55">
        <v>0</v>
      </c>
      <c r="U433" s="55">
        <v>0</v>
      </c>
      <c r="V433" s="53" t="s">
        <v>89</v>
      </c>
      <c r="W433" s="85">
        <v>20</v>
      </c>
      <c r="X433" s="87">
        <v>0</v>
      </c>
      <c r="Y433" s="1" t="s">
        <v>7410</v>
      </c>
    </row>
    <row r="434" spans="1:25" ht="50.1" hidden="1" customHeight="1" x14ac:dyDescent="0.25">
      <c r="A434" s="53" t="s">
        <v>89</v>
      </c>
      <c r="B434" s="53" t="str">
        <f>IF(COUNTIF('Aglomeracje 2022 r.'!$C$13:$C$207,' Dane pomocnicze (ze spr. 21)'!C434)=1,"TAK",IF(COUNTIF('Aglomeracje 2022 r.'!$C$13:$C$207,' Dane pomocnicze (ze spr. 21)'!C434)&gt;1,"TAK, UWAGA, wystepuje w sprawozdaniu więcej niż jeden raz!!!","BRAK"))</f>
        <v>BRAK</v>
      </c>
      <c r="C434" s="53" t="s">
        <v>526</v>
      </c>
      <c r="D434" s="53" t="s">
        <v>3106</v>
      </c>
      <c r="E434" s="53" t="s">
        <v>1650</v>
      </c>
      <c r="F434" s="53" t="s">
        <v>2951</v>
      </c>
      <c r="G434" s="53" t="s">
        <v>2990</v>
      </c>
      <c r="H434" s="53" t="s">
        <v>3106</v>
      </c>
      <c r="I434" s="53" t="s">
        <v>1657</v>
      </c>
      <c r="J434" s="53" t="s">
        <v>1636</v>
      </c>
      <c r="K434" s="53" t="s">
        <v>3106</v>
      </c>
      <c r="L434" s="53" t="s">
        <v>3715</v>
      </c>
      <c r="M434" s="53" t="s">
        <v>3106</v>
      </c>
      <c r="N434" s="53" t="s">
        <v>6250</v>
      </c>
      <c r="O434" s="54">
        <v>6224</v>
      </c>
      <c r="P434" s="53" t="s">
        <v>6251</v>
      </c>
      <c r="Q434" s="53">
        <v>2</v>
      </c>
      <c r="R434" s="55">
        <v>49.736400000000003</v>
      </c>
      <c r="S434" s="55">
        <v>18.738900000000001</v>
      </c>
      <c r="T434" s="55">
        <v>0</v>
      </c>
      <c r="U434" s="55">
        <v>0</v>
      </c>
      <c r="V434" s="53" t="s">
        <v>89</v>
      </c>
      <c r="W434" s="85">
        <v>52.1</v>
      </c>
      <c r="X434" s="87">
        <v>0</v>
      </c>
      <c r="Y434" s="1" t="s">
        <v>7411</v>
      </c>
    </row>
    <row r="435" spans="1:25" ht="50.1" hidden="1" customHeight="1" x14ac:dyDescent="0.25">
      <c r="A435" s="53" t="s">
        <v>89</v>
      </c>
      <c r="B435" s="53" t="str">
        <f>IF(COUNTIF('Aglomeracje 2022 r.'!$C$13:$C$207,' Dane pomocnicze (ze spr. 21)'!C435)=1,"TAK",IF(COUNTIF('Aglomeracje 2022 r.'!$C$13:$C$207,' Dane pomocnicze (ze spr. 21)'!C435)&gt;1,"TAK, UWAGA, wystepuje w sprawozdaniu więcej niż jeden raz!!!","BRAK"))</f>
        <v>BRAK</v>
      </c>
      <c r="C435" s="53" t="s">
        <v>527</v>
      </c>
      <c r="D435" s="53" t="s">
        <v>3107</v>
      </c>
      <c r="E435" s="53" t="s">
        <v>1639</v>
      </c>
      <c r="F435" s="53" t="s">
        <v>2951</v>
      </c>
      <c r="G435" s="53" t="s">
        <v>2997</v>
      </c>
      <c r="H435" s="53" t="s">
        <v>89</v>
      </c>
      <c r="I435" s="53" t="s">
        <v>1657</v>
      </c>
      <c r="J435" s="53" t="s">
        <v>1636</v>
      </c>
      <c r="K435" s="53" t="s">
        <v>3107</v>
      </c>
      <c r="L435" s="53" t="s">
        <v>3715</v>
      </c>
      <c r="M435" s="53" t="s">
        <v>3107</v>
      </c>
      <c r="N435" s="53" t="s">
        <v>6252</v>
      </c>
      <c r="O435" s="54">
        <v>5354</v>
      </c>
      <c r="P435" s="53" t="s">
        <v>6253</v>
      </c>
      <c r="Q435" s="53">
        <v>1</v>
      </c>
      <c r="R435" s="55">
        <v>50.11</v>
      </c>
      <c r="S435" s="55">
        <v>18.4544</v>
      </c>
      <c r="T435" s="55">
        <v>50.104999999999997</v>
      </c>
      <c r="U435" s="55">
        <v>18.4437</v>
      </c>
      <c r="V435" s="53" t="s">
        <v>89</v>
      </c>
      <c r="W435" s="85">
        <v>5.8</v>
      </c>
      <c r="X435" s="87">
        <v>0</v>
      </c>
      <c r="Y435" s="1" t="s">
        <v>7381</v>
      </c>
    </row>
    <row r="436" spans="1:25" ht="50.1" hidden="1" customHeight="1" x14ac:dyDescent="0.25">
      <c r="A436" s="53" t="s">
        <v>89</v>
      </c>
      <c r="B436" s="53" t="str">
        <f>IF(COUNTIF('Aglomeracje 2022 r.'!$C$13:$C$207,' Dane pomocnicze (ze spr. 21)'!C436)=1,"TAK",IF(COUNTIF('Aglomeracje 2022 r.'!$C$13:$C$207,' Dane pomocnicze (ze spr. 21)'!C436)&gt;1,"TAK, UWAGA, wystepuje w sprawozdaniu więcej niż jeden raz!!!","BRAK"))</f>
        <v>BRAK</v>
      </c>
      <c r="C436" s="53" t="s">
        <v>528</v>
      </c>
      <c r="D436" s="53" t="s">
        <v>3108</v>
      </c>
      <c r="E436" s="53" t="s">
        <v>1639</v>
      </c>
      <c r="F436" s="53" t="s">
        <v>2951</v>
      </c>
      <c r="G436" s="53" t="s">
        <v>3109</v>
      </c>
      <c r="H436" s="53" t="s">
        <v>89</v>
      </c>
      <c r="I436" s="53" t="s">
        <v>2217</v>
      </c>
      <c r="J436" s="53" t="s">
        <v>1809</v>
      </c>
      <c r="K436" s="53" t="s">
        <v>3109</v>
      </c>
      <c r="L436" s="53" t="s">
        <v>3617</v>
      </c>
      <c r="M436" s="53" t="s">
        <v>3109</v>
      </c>
      <c r="N436" s="53" t="s">
        <v>6254</v>
      </c>
      <c r="O436" s="54">
        <v>8743</v>
      </c>
      <c r="P436" s="53" t="s">
        <v>6255</v>
      </c>
      <c r="Q436" s="53">
        <v>1</v>
      </c>
      <c r="R436" s="55">
        <v>50.375</v>
      </c>
      <c r="S436" s="55">
        <v>18.944299999999998</v>
      </c>
      <c r="T436" s="55">
        <v>50.348399999999998</v>
      </c>
      <c r="U436" s="55">
        <v>19.029599999999999</v>
      </c>
      <c r="V436" s="53" t="s">
        <v>89</v>
      </c>
      <c r="W436" s="85">
        <v>0.77500000000000002</v>
      </c>
      <c r="X436" s="87">
        <v>0</v>
      </c>
      <c r="Y436" s="1" t="s">
        <v>7412</v>
      </c>
    </row>
    <row r="437" spans="1:25" ht="50.1" hidden="1" customHeight="1" x14ac:dyDescent="0.25">
      <c r="A437" s="53" t="s">
        <v>89</v>
      </c>
      <c r="B437" s="53" t="str">
        <f>IF(COUNTIF('Aglomeracje 2022 r.'!$C$13:$C$207,' Dane pomocnicze (ze spr. 21)'!C437)=1,"TAK",IF(COUNTIF('Aglomeracje 2022 r.'!$C$13:$C$207,' Dane pomocnicze (ze spr. 21)'!C437)&gt;1,"TAK, UWAGA, wystepuje w sprawozdaniu więcej niż jeden raz!!!","BRAK"))</f>
        <v>BRAK</v>
      </c>
      <c r="C437" s="53" t="s">
        <v>529</v>
      </c>
      <c r="D437" s="53" t="s">
        <v>3110</v>
      </c>
      <c r="E437" s="53" t="s">
        <v>1639</v>
      </c>
      <c r="F437" s="53" t="s">
        <v>2951</v>
      </c>
      <c r="G437" s="53" t="s">
        <v>3109</v>
      </c>
      <c r="H437" s="53" t="s">
        <v>89</v>
      </c>
      <c r="I437" s="53" t="s">
        <v>2217</v>
      </c>
      <c r="J437" s="53" t="s">
        <v>1809</v>
      </c>
      <c r="K437" s="53" t="s">
        <v>3109</v>
      </c>
      <c r="L437" s="53" t="s">
        <v>3617</v>
      </c>
      <c r="M437" s="53" t="s">
        <v>3109</v>
      </c>
      <c r="N437" s="53" t="s">
        <v>6256</v>
      </c>
      <c r="O437" s="54">
        <v>46063</v>
      </c>
      <c r="P437" s="53" t="s">
        <v>6257</v>
      </c>
      <c r="Q437" s="53">
        <v>1</v>
      </c>
      <c r="R437" s="55">
        <v>50.375</v>
      </c>
      <c r="S437" s="55">
        <v>18.944299999999998</v>
      </c>
      <c r="T437" s="55">
        <v>50.383299999999998</v>
      </c>
      <c r="U437" s="55">
        <v>18.961099999999998</v>
      </c>
      <c r="V437" s="53" t="s">
        <v>89</v>
      </c>
      <c r="W437" s="85">
        <v>0.9</v>
      </c>
      <c r="X437" s="87">
        <v>0</v>
      </c>
      <c r="Y437" s="1" t="s">
        <v>7205</v>
      </c>
    </row>
    <row r="438" spans="1:25" ht="50.1" hidden="1" customHeight="1" x14ac:dyDescent="0.25">
      <c r="A438" s="53" t="s">
        <v>90</v>
      </c>
      <c r="B438" s="53" t="str">
        <f>IF(COUNTIF('Aglomeracje 2022 r.'!$C$13:$C$207,' Dane pomocnicze (ze spr. 21)'!C438)=1,"TAK",IF(COUNTIF('Aglomeracje 2022 r.'!$C$13:$C$207,' Dane pomocnicze (ze spr. 21)'!C438)&gt;1,"TAK, UWAGA, wystepuje w sprawozdaniu więcej niż jeden raz!!!","BRAK"))</f>
        <v>BRAK</v>
      </c>
      <c r="C438" s="53" t="s">
        <v>530</v>
      </c>
      <c r="D438" s="53" t="s">
        <v>90</v>
      </c>
      <c r="E438" s="53" t="s">
        <v>1650</v>
      </c>
      <c r="F438" s="53" t="s">
        <v>2195</v>
      </c>
      <c r="G438" s="53" t="s">
        <v>2196</v>
      </c>
      <c r="H438" s="53" t="s">
        <v>90</v>
      </c>
      <c r="I438" s="53" t="s">
        <v>1945</v>
      </c>
      <c r="J438" s="53" t="s">
        <v>1809</v>
      </c>
      <c r="K438" s="53" t="s">
        <v>90</v>
      </c>
      <c r="L438" s="53" t="s">
        <v>3617</v>
      </c>
      <c r="M438" s="53" t="s">
        <v>4574</v>
      </c>
      <c r="N438" s="53" t="s">
        <v>4575</v>
      </c>
      <c r="O438" s="54">
        <v>893546</v>
      </c>
      <c r="P438" s="53" t="s">
        <v>4576</v>
      </c>
      <c r="Q438" s="53">
        <v>3</v>
      </c>
      <c r="R438" s="55">
        <v>50.059199999999997</v>
      </c>
      <c r="S438" s="55">
        <v>19.935700000000001</v>
      </c>
      <c r="T438" s="55">
        <v>0</v>
      </c>
      <c r="U438" s="55">
        <v>0</v>
      </c>
      <c r="V438" s="53" t="s">
        <v>90</v>
      </c>
      <c r="W438" s="85">
        <v>154.6</v>
      </c>
      <c r="X438" s="87">
        <v>142.9</v>
      </c>
      <c r="Y438" s="1" t="s">
        <v>7413</v>
      </c>
    </row>
    <row r="439" spans="1:25" ht="50.1" hidden="1" customHeight="1" x14ac:dyDescent="0.25">
      <c r="A439" s="53" t="s">
        <v>90</v>
      </c>
      <c r="B439" s="53" t="str">
        <f>IF(COUNTIF('Aglomeracje 2022 r.'!$C$13:$C$207,' Dane pomocnicze (ze spr. 21)'!C439)=1,"TAK",IF(COUNTIF('Aglomeracje 2022 r.'!$C$13:$C$207,' Dane pomocnicze (ze spr. 21)'!C439)&gt;1,"TAK, UWAGA, wystepuje w sprawozdaniu więcej niż jeden raz!!!","BRAK"))</f>
        <v>BRAK</v>
      </c>
      <c r="C439" s="53" t="s">
        <v>531</v>
      </c>
      <c r="D439" s="53" t="s">
        <v>2197</v>
      </c>
      <c r="E439" s="53" t="s">
        <v>1639</v>
      </c>
      <c r="F439" s="53" t="s">
        <v>2195</v>
      </c>
      <c r="G439" s="53" t="s">
        <v>2198</v>
      </c>
      <c r="H439" s="53" t="s">
        <v>2199</v>
      </c>
      <c r="I439" s="53" t="s">
        <v>1945</v>
      </c>
      <c r="J439" s="53" t="s">
        <v>1809</v>
      </c>
      <c r="K439" s="53" t="s">
        <v>4577</v>
      </c>
      <c r="L439" s="53" t="s">
        <v>3617</v>
      </c>
      <c r="M439" s="53" t="s">
        <v>4578</v>
      </c>
      <c r="N439" s="53" t="s">
        <v>4579</v>
      </c>
      <c r="O439" s="54">
        <v>323314</v>
      </c>
      <c r="P439" s="53" t="s">
        <v>4580</v>
      </c>
      <c r="Q439" s="53">
        <v>1</v>
      </c>
      <c r="R439" s="55">
        <v>50.015720829999999</v>
      </c>
      <c r="S439" s="55">
        <v>20.98647222</v>
      </c>
      <c r="T439" s="55">
        <v>50.028003380000001</v>
      </c>
      <c r="U439" s="55">
        <v>20.929655619999998</v>
      </c>
      <c r="V439" s="53" t="s">
        <v>90</v>
      </c>
      <c r="W439" s="85">
        <v>64</v>
      </c>
      <c r="X439" s="87">
        <v>3.5</v>
      </c>
      <c r="Y439" s="1" t="s">
        <v>7414</v>
      </c>
    </row>
    <row r="440" spans="1:25" ht="50.1" hidden="1" customHeight="1" x14ac:dyDescent="0.25">
      <c r="A440" s="53" t="s">
        <v>90</v>
      </c>
      <c r="B440" s="53" t="str">
        <f>IF(COUNTIF('Aglomeracje 2022 r.'!$C$13:$C$207,' Dane pomocnicze (ze spr. 21)'!C440)=1,"TAK",IF(COUNTIF('Aglomeracje 2022 r.'!$C$13:$C$207,' Dane pomocnicze (ze spr. 21)'!C440)&gt;1,"TAK, UWAGA, wystepuje w sprawozdaniu więcej niż jeden raz!!!","BRAK"))</f>
        <v>BRAK</v>
      </c>
      <c r="C440" s="53" t="s">
        <v>532</v>
      </c>
      <c r="D440" s="53" t="s">
        <v>2200</v>
      </c>
      <c r="E440" s="53" t="s">
        <v>1639</v>
      </c>
      <c r="F440" s="53" t="s">
        <v>2195</v>
      </c>
      <c r="G440" s="53" t="s">
        <v>2201</v>
      </c>
      <c r="H440" s="53" t="s">
        <v>90</v>
      </c>
      <c r="I440" s="53" t="s">
        <v>1945</v>
      </c>
      <c r="J440" s="53" t="s">
        <v>1809</v>
      </c>
      <c r="K440" s="53" t="s">
        <v>2200</v>
      </c>
      <c r="L440" s="53" t="s">
        <v>3669</v>
      </c>
      <c r="M440" s="53" t="s">
        <v>4581</v>
      </c>
      <c r="N440" s="53" t="s">
        <v>4582</v>
      </c>
      <c r="O440" s="54">
        <v>64935</v>
      </c>
      <c r="P440" s="53" t="s">
        <v>4583</v>
      </c>
      <c r="Q440" s="53">
        <v>1</v>
      </c>
      <c r="R440" s="55">
        <v>50.141261900000003</v>
      </c>
      <c r="S440" s="55">
        <v>19.4016904</v>
      </c>
      <c r="T440" s="55">
        <v>50.110700000000001</v>
      </c>
      <c r="U440" s="55">
        <v>19.377500000000001</v>
      </c>
      <c r="V440" s="53" t="s">
        <v>90</v>
      </c>
      <c r="W440" s="85">
        <v>0.23</v>
      </c>
      <c r="X440" s="87">
        <v>0.44</v>
      </c>
      <c r="Y440" s="1" t="s">
        <v>7415</v>
      </c>
    </row>
    <row r="441" spans="1:25" ht="50.1" hidden="1" customHeight="1" x14ac:dyDescent="0.25">
      <c r="A441" s="53" t="s">
        <v>90</v>
      </c>
      <c r="B441" s="53" t="str">
        <f>IF(COUNTIF('Aglomeracje 2022 r.'!$C$13:$C$207,' Dane pomocnicze (ze spr. 21)'!C441)=1,"TAK",IF(COUNTIF('Aglomeracje 2022 r.'!$C$13:$C$207,' Dane pomocnicze (ze spr. 21)'!C441)&gt;1,"TAK, UWAGA, wystepuje w sprawozdaniu więcej niż jeden raz!!!","BRAK"))</f>
        <v>BRAK</v>
      </c>
      <c r="C441" s="53" t="s">
        <v>533</v>
      </c>
      <c r="D441" s="53" t="s">
        <v>2202</v>
      </c>
      <c r="E441" s="53" t="s">
        <v>1639</v>
      </c>
      <c r="F441" s="53" t="s">
        <v>2195</v>
      </c>
      <c r="G441" s="53" t="s">
        <v>2203</v>
      </c>
      <c r="H441" s="53" t="s">
        <v>2199</v>
      </c>
      <c r="I441" s="53" t="s">
        <v>1945</v>
      </c>
      <c r="J441" s="53" t="s">
        <v>1809</v>
      </c>
      <c r="K441" s="53" t="s">
        <v>2202</v>
      </c>
      <c r="L441" s="53" t="s">
        <v>3617</v>
      </c>
      <c r="M441" s="53" t="s">
        <v>4584</v>
      </c>
      <c r="N441" s="53" t="s">
        <v>4585</v>
      </c>
      <c r="O441" s="54">
        <v>112350</v>
      </c>
      <c r="P441" s="53" t="s">
        <v>4586</v>
      </c>
      <c r="Q441" s="53">
        <v>1</v>
      </c>
      <c r="R441" s="55">
        <v>49.485300000000002</v>
      </c>
      <c r="S441" s="55">
        <v>20.033100000000001</v>
      </c>
      <c r="T441" s="55">
        <v>49.486899999999999</v>
      </c>
      <c r="U441" s="55">
        <v>20.0548</v>
      </c>
      <c r="V441" s="53" t="s">
        <v>90</v>
      </c>
      <c r="W441" s="85">
        <v>5.0999999999999996</v>
      </c>
      <c r="X441" s="87">
        <v>3.5</v>
      </c>
      <c r="Y441" s="1" t="s">
        <v>7416</v>
      </c>
    </row>
    <row r="442" spans="1:25" ht="50.1" hidden="1" customHeight="1" x14ac:dyDescent="0.25">
      <c r="A442" s="53" t="s">
        <v>90</v>
      </c>
      <c r="B442" s="53" t="str">
        <f>IF(COUNTIF('Aglomeracje 2022 r.'!$C$13:$C$207,' Dane pomocnicze (ze spr. 21)'!C442)=1,"TAK",IF(COUNTIF('Aglomeracje 2022 r.'!$C$13:$C$207,' Dane pomocnicze (ze spr. 21)'!C442)&gt;1,"TAK, UWAGA, wystepuje w sprawozdaniu więcej niż jeden raz!!!","BRAK"))</f>
        <v>BRAK</v>
      </c>
      <c r="C442" s="53" t="s">
        <v>534</v>
      </c>
      <c r="D442" s="53" t="s">
        <v>2199</v>
      </c>
      <c r="E442" s="53" t="s">
        <v>1639</v>
      </c>
      <c r="F442" s="53" t="s">
        <v>2195</v>
      </c>
      <c r="G442" s="53" t="s">
        <v>2204</v>
      </c>
      <c r="H442" s="53" t="s">
        <v>2199</v>
      </c>
      <c r="I442" s="53" t="s">
        <v>1945</v>
      </c>
      <c r="J442" s="53" t="s">
        <v>1809</v>
      </c>
      <c r="K442" s="53" t="s">
        <v>2199</v>
      </c>
      <c r="L442" s="53" t="s">
        <v>3617</v>
      </c>
      <c r="M442" s="53" t="s">
        <v>4587</v>
      </c>
      <c r="N442" s="53" t="s">
        <v>4588</v>
      </c>
      <c r="O442" s="54">
        <v>174544</v>
      </c>
      <c r="P442" s="53" t="s">
        <v>4589</v>
      </c>
      <c r="Q442" s="53">
        <v>1</v>
      </c>
      <c r="R442" s="55">
        <v>49.625100000000003</v>
      </c>
      <c r="S442" s="55">
        <v>20.691299999999998</v>
      </c>
      <c r="T442" s="55">
        <v>49.658799999999999</v>
      </c>
      <c r="U442" s="55">
        <v>20.679400000000001</v>
      </c>
      <c r="V442" s="53" t="s">
        <v>90</v>
      </c>
      <c r="W442" s="85">
        <v>4.7</v>
      </c>
      <c r="X442" s="87">
        <v>15</v>
      </c>
      <c r="Y442" s="1" t="s">
        <v>7417</v>
      </c>
    </row>
    <row r="443" spans="1:25" ht="50.1" hidden="1" customHeight="1" x14ac:dyDescent="0.25">
      <c r="A443" s="53" t="s">
        <v>90</v>
      </c>
      <c r="B443" s="53" t="str">
        <f>IF(COUNTIF('Aglomeracje 2022 r.'!$C$13:$C$207,' Dane pomocnicze (ze spr. 21)'!C443)=1,"TAK",IF(COUNTIF('Aglomeracje 2022 r.'!$C$13:$C$207,' Dane pomocnicze (ze spr. 21)'!C443)&gt;1,"TAK, UWAGA, wystepuje w sprawozdaniu więcej niż jeden raz!!!","BRAK"))</f>
        <v>BRAK</v>
      </c>
      <c r="C443" s="53" t="s">
        <v>535</v>
      </c>
      <c r="D443" s="53" t="s">
        <v>2205</v>
      </c>
      <c r="E443" s="53" t="s">
        <v>1650</v>
      </c>
      <c r="F443" s="53" t="s">
        <v>2195</v>
      </c>
      <c r="G443" s="53" t="s">
        <v>2206</v>
      </c>
      <c r="H443" s="53" t="s">
        <v>2199</v>
      </c>
      <c r="I443" s="53" t="s">
        <v>1945</v>
      </c>
      <c r="J443" s="53" t="s">
        <v>1809</v>
      </c>
      <c r="K443" s="53" t="s">
        <v>2205</v>
      </c>
      <c r="L443" s="53" t="s">
        <v>3617</v>
      </c>
      <c r="M443" s="53" t="s">
        <v>4590</v>
      </c>
      <c r="N443" s="53" t="s">
        <v>4591</v>
      </c>
      <c r="O443" s="54">
        <v>77930</v>
      </c>
      <c r="P443" s="53" t="s">
        <v>4592</v>
      </c>
      <c r="Q443" s="53">
        <v>2</v>
      </c>
      <c r="R443" s="55">
        <v>49.297829700000001</v>
      </c>
      <c r="S443" s="55">
        <v>19.956111700000001</v>
      </c>
      <c r="T443" s="55">
        <v>0</v>
      </c>
      <c r="U443" s="55">
        <v>0</v>
      </c>
      <c r="V443" s="53" t="s">
        <v>90</v>
      </c>
      <c r="W443" s="85">
        <v>16.399999999999999</v>
      </c>
      <c r="X443" s="87">
        <v>6.3</v>
      </c>
      <c r="Y443" s="1" t="s">
        <v>7418</v>
      </c>
    </row>
    <row r="444" spans="1:25" ht="50.1" hidden="1" customHeight="1" x14ac:dyDescent="0.25">
      <c r="A444" s="53" t="s">
        <v>90</v>
      </c>
      <c r="B444" s="53" t="str">
        <f>IF(COUNTIF('Aglomeracje 2022 r.'!$C$13:$C$207,' Dane pomocnicze (ze spr. 21)'!C444)=1,"TAK",IF(COUNTIF('Aglomeracje 2022 r.'!$C$13:$C$207,' Dane pomocnicze (ze spr. 21)'!C444)&gt;1,"TAK, UWAGA, wystepuje w sprawozdaniu więcej niż jeden raz!!!","BRAK"))</f>
        <v>BRAK</v>
      </c>
      <c r="C444" s="53" t="s">
        <v>536</v>
      </c>
      <c r="D444" s="53" t="s">
        <v>2207</v>
      </c>
      <c r="E444" s="53" t="s">
        <v>1639</v>
      </c>
      <c r="F444" s="53" t="s">
        <v>2195</v>
      </c>
      <c r="G444" s="53" t="s">
        <v>2208</v>
      </c>
      <c r="H444" s="53" t="s">
        <v>90</v>
      </c>
      <c r="I444" s="53" t="s">
        <v>1945</v>
      </c>
      <c r="J444" s="53" t="s">
        <v>1809</v>
      </c>
      <c r="K444" s="53" t="s">
        <v>4593</v>
      </c>
      <c r="L444" s="53" t="s">
        <v>3617</v>
      </c>
      <c r="M444" s="53" t="s">
        <v>4594</v>
      </c>
      <c r="N444" s="53" t="s">
        <v>4595</v>
      </c>
      <c r="O444" s="54">
        <v>90189</v>
      </c>
      <c r="P444" s="53" t="s">
        <v>536</v>
      </c>
      <c r="Q444" s="53">
        <v>1</v>
      </c>
      <c r="R444" s="55">
        <v>50.036200000000001</v>
      </c>
      <c r="S444" s="55">
        <v>19.220700000000001</v>
      </c>
      <c r="T444" s="55">
        <v>50.0358333</v>
      </c>
      <c r="U444" s="55">
        <v>19.331111100000001</v>
      </c>
      <c r="V444" s="53" t="s">
        <v>90</v>
      </c>
      <c r="W444" s="85">
        <v>65.650000000000006</v>
      </c>
      <c r="X444" s="87">
        <v>9.6</v>
      </c>
      <c r="Y444" s="1" t="s">
        <v>7419</v>
      </c>
    </row>
    <row r="445" spans="1:25" ht="50.1" hidden="1" customHeight="1" x14ac:dyDescent="0.25">
      <c r="A445" s="53" t="s">
        <v>90</v>
      </c>
      <c r="B445" s="53" t="str">
        <f>IF(COUNTIF('Aglomeracje 2022 r.'!$C$13:$C$207,' Dane pomocnicze (ze spr. 21)'!C445)=1,"TAK",IF(COUNTIF('Aglomeracje 2022 r.'!$C$13:$C$207,' Dane pomocnicze (ze spr. 21)'!C445)&gt;1,"TAK, UWAGA, wystepuje w sprawozdaniu więcej niż jeden raz!!!","BRAK"))</f>
        <v>BRAK</v>
      </c>
      <c r="C445" s="53" t="s">
        <v>537</v>
      </c>
      <c r="D445" s="53" t="s">
        <v>2209</v>
      </c>
      <c r="E445" s="53" t="s">
        <v>1639</v>
      </c>
      <c r="F445" s="53" t="s">
        <v>2195</v>
      </c>
      <c r="G445" s="53" t="s">
        <v>2210</v>
      </c>
      <c r="H445" s="53" t="s">
        <v>2211</v>
      </c>
      <c r="I445" s="53" t="s">
        <v>1945</v>
      </c>
      <c r="J445" s="53" t="s">
        <v>1809</v>
      </c>
      <c r="K445" s="53" t="s">
        <v>2209</v>
      </c>
      <c r="L445" s="53" t="s">
        <v>3669</v>
      </c>
      <c r="M445" s="53" t="s">
        <v>4596</v>
      </c>
      <c r="N445" s="53" t="s">
        <v>4597</v>
      </c>
      <c r="O445" s="54">
        <v>56692</v>
      </c>
      <c r="P445" s="53" t="s">
        <v>4598</v>
      </c>
      <c r="Q445" s="53">
        <v>1</v>
      </c>
      <c r="R445" s="55">
        <v>49.883800000000001</v>
      </c>
      <c r="S445" s="55">
        <v>19.493099999999998</v>
      </c>
      <c r="T445" s="55">
        <v>49.892099999999999</v>
      </c>
      <c r="U445" s="55">
        <v>19.511900000000001</v>
      </c>
      <c r="V445" s="53" t="s">
        <v>90</v>
      </c>
      <c r="W445" s="85">
        <v>24.7</v>
      </c>
      <c r="X445" s="87">
        <v>0</v>
      </c>
      <c r="Y445" s="1" t="s">
        <v>7420</v>
      </c>
    </row>
    <row r="446" spans="1:25" ht="50.1" hidden="1" customHeight="1" x14ac:dyDescent="0.25">
      <c r="A446" s="53" t="s">
        <v>90</v>
      </c>
      <c r="B446" s="53" t="str">
        <f>IF(COUNTIF('Aglomeracje 2022 r.'!$C$13:$C$207,' Dane pomocnicze (ze spr. 21)'!C446)=1,"TAK",IF(COUNTIF('Aglomeracje 2022 r.'!$C$13:$C$207,' Dane pomocnicze (ze spr. 21)'!C446)&gt;1,"TAK, UWAGA, wystepuje w sprawozdaniu więcej niż jeden raz!!!","BRAK"))</f>
        <v>BRAK</v>
      </c>
      <c r="C446" s="53" t="s">
        <v>538</v>
      </c>
      <c r="D446" s="53" t="s">
        <v>2212</v>
      </c>
      <c r="E446" s="53" t="s">
        <v>1639</v>
      </c>
      <c r="F446" s="53" t="s">
        <v>2195</v>
      </c>
      <c r="G446" s="53" t="s">
        <v>2213</v>
      </c>
      <c r="H446" s="53" t="s">
        <v>90</v>
      </c>
      <c r="I446" s="53" t="s">
        <v>1945</v>
      </c>
      <c r="J446" s="53" t="s">
        <v>1809</v>
      </c>
      <c r="K446" s="53" t="s">
        <v>2212</v>
      </c>
      <c r="L446" s="53" t="s">
        <v>3669</v>
      </c>
      <c r="M446" s="53" t="s">
        <v>2212</v>
      </c>
      <c r="N446" s="53" t="s">
        <v>4599</v>
      </c>
      <c r="O446" s="54">
        <v>73803</v>
      </c>
      <c r="P446" s="53" t="s">
        <v>4600</v>
      </c>
      <c r="Q446" s="53">
        <v>1</v>
      </c>
      <c r="R446" s="55">
        <v>49.975499999999997</v>
      </c>
      <c r="S446" s="55">
        <v>19.825800000000001</v>
      </c>
      <c r="T446" s="55">
        <v>49.982222219999997</v>
      </c>
      <c r="U446" s="55">
        <v>19.816111110000001</v>
      </c>
      <c r="V446" s="53" t="s">
        <v>90</v>
      </c>
      <c r="W446" s="85">
        <v>31.25</v>
      </c>
      <c r="X446" s="87">
        <v>0</v>
      </c>
      <c r="Y446" s="1" t="s">
        <v>7421</v>
      </c>
    </row>
    <row r="447" spans="1:25" ht="50.1" hidden="1" customHeight="1" x14ac:dyDescent="0.25">
      <c r="A447" s="53" t="s">
        <v>90</v>
      </c>
      <c r="B447" s="53" t="str">
        <f>IF(COUNTIF('Aglomeracje 2022 r.'!$C$13:$C$207,' Dane pomocnicze (ze spr. 21)'!C447)=1,"TAK",IF(COUNTIF('Aglomeracje 2022 r.'!$C$13:$C$207,' Dane pomocnicze (ze spr. 21)'!C447)&gt;1,"TAK, UWAGA, wystepuje w sprawozdaniu więcej niż jeden raz!!!","BRAK"))</f>
        <v>BRAK</v>
      </c>
      <c r="C447" s="53" t="s">
        <v>539</v>
      </c>
      <c r="D447" s="53" t="s">
        <v>2221</v>
      </c>
      <c r="E447" s="53" t="s">
        <v>1650</v>
      </c>
      <c r="F447" s="53" t="s">
        <v>2195</v>
      </c>
      <c r="G447" s="53" t="s">
        <v>2222</v>
      </c>
      <c r="H447" s="53" t="s">
        <v>90</v>
      </c>
      <c r="I447" s="53" t="s">
        <v>1945</v>
      </c>
      <c r="J447" s="53" t="s">
        <v>1809</v>
      </c>
      <c r="K447" s="53" t="s">
        <v>2221</v>
      </c>
      <c r="L447" s="53" t="s">
        <v>3669</v>
      </c>
      <c r="M447" s="53" t="s">
        <v>2221</v>
      </c>
      <c r="N447" s="53" t="s">
        <v>4607</v>
      </c>
      <c r="O447" s="54">
        <v>62058</v>
      </c>
      <c r="P447" s="53" t="s">
        <v>4608</v>
      </c>
      <c r="Q447" s="53">
        <v>2</v>
      </c>
      <c r="R447" s="55">
        <v>49.835299999999997</v>
      </c>
      <c r="S447" s="55">
        <v>19.938020000000002</v>
      </c>
      <c r="T447" s="55">
        <v>0</v>
      </c>
      <c r="U447" s="55">
        <v>0</v>
      </c>
      <c r="V447" s="53" t="s">
        <v>90</v>
      </c>
      <c r="W447" s="85">
        <v>35</v>
      </c>
      <c r="X447" s="87">
        <v>0.7</v>
      </c>
      <c r="Y447" s="1" t="s">
        <v>7422</v>
      </c>
    </row>
    <row r="448" spans="1:25" ht="50.1" hidden="1" customHeight="1" x14ac:dyDescent="0.25">
      <c r="A448" s="53" t="s">
        <v>90</v>
      </c>
      <c r="B448" s="53" t="str">
        <f>IF(COUNTIF('Aglomeracje 2022 r.'!$C$13:$C$207,' Dane pomocnicze (ze spr. 21)'!C448)=1,"TAK",IF(COUNTIF('Aglomeracje 2022 r.'!$C$13:$C$207,' Dane pomocnicze (ze spr. 21)'!C448)&gt;1,"TAK, UWAGA, wystepuje w sprawozdaniu więcej niż jeden raz!!!","BRAK"))</f>
        <v>BRAK</v>
      </c>
      <c r="C448" s="53" t="s">
        <v>540</v>
      </c>
      <c r="D448" s="53" t="s">
        <v>2223</v>
      </c>
      <c r="E448" s="53" t="s">
        <v>1639</v>
      </c>
      <c r="F448" s="53" t="s">
        <v>2195</v>
      </c>
      <c r="G448" s="53" t="s">
        <v>2224</v>
      </c>
      <c r="H448" s="53" t="s">
        <v>90</v>
      </c>
      <c r="I448" s="53" t="s">
        <v>1945</v>
      </c>
      <c r="J448" s="53" t="s">
        <v>1809</v>
      </c>
      <c r="K448" s="53" t="s">
        <v>2223</v>
      </c>
      <c r="L448" s="53" t="s">
        <v>3617</v>
      </c>
      <c r="M448" s="53" t="s">
        <v>4609</v>
      </c>
      <c r="N448" s="53" t="s">
        <v>4610</v>
      </c>
      <c r="O448" s="54">
        <v>41187</v>
      </c>
      <c r="P448" s="53" t="s">
        <v>4611</v>
      </c>
      <c r="Q448" s="53">
        <v>1</v>
      </c>
      <c r="R448" s="55">
        <v>49.968499999999999</v>
      </c>
      <c r="S448" s="55">
        <v>20.4299</v>
      </c>
      <c r="T448" s="55">
        <v>50.002499999999998</v>
      </c>
      <c r="U448" s="55">
        <v>20.447500000000002</v>
      </c>
      <c r="V448" s="53" t="s">
        <v>90</v>
      </c>
      <c r="W448" s="85">
        <v>0</v>
      </c>
      <c r="X448" s="87">
        <v>0</v>
      </c>
      <c r="Y448" s="1" t="s">
        <v>7166</v>
      </c>
    </row>
    <row r="449" spans="1:25" ht="50.1" hidden="1" customHeight="1" x14ac:dyDescent="0.25">
      <c r="A449" s="53" t="s">
        <v>90</v>
      </c>
      <c r="B449" s="53" t="str">
        <f>IF(COUNTIF('Aglomeracje 2022 r.'!$C$13:$C$207,' Dane pomocnicze (ze spr. 21)'!C449)=1,"TAK",IF(COUNTIF('Aglomeracje 2022 r.'!$C$13:$C$207,' Dane pomocnicze (ze spr. 21)'!C449)&gt;1,"TAK, UWAGA, wystepuje w sprawozdaniu więcej niż jeden raz!!!","BRAK"))</f>
        <v>BRAK</v>
      </c>
      <c r="C449" s="53" t="s">
        <v>541</v>
      </c>
      <c r="D449" s="53" t="s">
        <v>2225</v>
      </c>
      <c r="E449" s="53" t="s">
        <v>1639</v>
      </c>
      <c r="F449" s="53" t="s">
        <v>2195</v>
      </c>
      <c r="G449" s="53" t="s">
        <v>2210</v>
      </c>
      <c r="H449" s="53" t="s">
        <v>2211</v>
      </c>
      <c r="I449" s="53" t="s">
        <v>1945</v>
      </c>
      <c r="J449" s="53" t="s">
        <v>1809</v>
      </c>
      <c r="K449" s="53" t="s">
        <v>2225</v>
      </c>
      <c r="L449" s="53" t="s">
        <v>3669</v>
      </c>
      <c r="M449" s="53" t="s">
        <v>2225</v>
      </c>
      <c r="N449" s="53" t="s">
        <v>4612</v>
      </c>
      <c r="O449" s="54">
        <v>38823</v>
      </c>
      <c r="P449" s="53" t="s">
        <v>4613</v>
      </c>
      <c r="Q449" s="53">
        <v>1</v>
      </c>
      <c r="R449" s="55">
        <v>49.852200000000003</v>
      </c>
      <c r="S449" s="55">
        <v>19.3414</v>
      </c>
      <c r="T449" s="55">
        <v>49.866500000000002</v>
      </c>
      <c r="U449" s="55">
        <v>19.3432</v>
      </c>
      <c r="V449" s="53" t="s">
        <v>90</v>
      </c>
      <c r="W449" s="85">
        <v>0</v>
      </c>
      <c r="X449" s="87">
        <v>0</v>
      </c>
      <c r="Y449" s="1" t="s">
        <v>7166</v>
      </c>
    </row>
    <row r="450" spans="1:25" ht="50.1" hidden="1" customHeight="1" x14ac:dyDescent="0.25">
      <c r="A450" s="53" t="s">
        <v>90</v>
      </c>
      <c r="B450" s="53" t="str">
        <f>IF(COUNTIF('Aglomeracje 2022 r.'!$C$13:$C$207,' Dane pomocnicze (ze spr. 21)'!C450)=1,"TAK",IF(COUNTIF('Aglomeracje 2022 r.'!$C$13:$C$207,' Dane pomocnicze (ze spr. 21)'!C450)&gt;1,"TAK, UWAGA, wystepuje w sprawozdaniu więcej niż jeden raz!!!","BRAK"))</f>
        <v>BRAK</v>
      </c>
      <c r="C450" s="53" t="s">
        <v>542</v>
      </c>
      <c r="D450" s="53" t="s">
        <v>2226</v>
      </c>
      <c r="E450" s="53" t="s">
        <v>1639</v>
      </c>
      <c r="F450" s="53" t="s">
        <v>2195</v>
      </c>
      <c r="G450" s="53" t="s">
        <v>2227</v>
      </c>
      <c r="H450" s="53" t="s">
        <v>2211</v>
      </c>
      <c r="I450" s="53" t="s">
        <v>2217</v>
      </c>
      <c r="J450" s="53" t="s">
        <v>1809</v>
      </c>
      <c r="K450" s="53" t="s">
        <v>2226</v>
      </c>
      <c r="L450" s="53" t="s">
        <v>3617</v>
      </c>
      <c r="M450" s="53" t="s">
        <v>4614</v>
      </c>
      <c r="N450" s="53" t="s">
        <v>4615</v>
      </c>
      <c r="O450" s="54">
        <v>14907</v>
      </c>
      <c r="P450" s="53" t="s">
        <v>4616</v>
      </c>
      <c r="Q450" s="53">
        <v>1</v>
      </c>
      <c r="R450" s="55">
        <v>49.73</v>
      </c>
      <c r="S450" s="55">
        <v>19.59</v>
      </c>
      <c r="T450" s="55">
        <v>49.45</v>
      </c>
      <c r="U450" s="55">
        <v>19.36</v>
      </c>
      <c r="V450" s="53" t="s">
        <v>90</v>
      </c>
      <c r="W450" s="85">
        <v>0</v>
      </c>
      <c r="X450" s="87">
        <v>0</v>
      </c>
      <c r="Y450" s="1" t="s">
        <v>7166</v>
      </c>
    </row>
    <row r="451" spans="1:25" ht="50.1" hidden="1" customHeight="1" x14ac:dyDescent="0.25">
      <c r="A451" s="53" t="s">
        <v>90</v>
      </c>
      <c r="B451" s="53" t="str">
        <f>IF(COUNTIF('Aglomeracje 2022 r.'!$C$13:$C$207,' Dane pomocnicze (ze spr. 21)'!C451)=1,"TAK",IF(COUNTIF('Aglomeracje 2022 r.'!$C$13:$C$207,' Dane pomocnicze (ze spr. 21)'!C451)&gt;1,"TAK, UWAGA, wystepuje w sprawozdaniu więcej niż jeden raz!!!","BRAK"))</f>
        <v>BRAK</v>
      </c>
      <c r="C451" s="53" t="s">
        <v>543</v>
      </c>
      <c r="D451" s="53" t="s">
        <v>2228</v>
      </c>
      <c r="E451" s="53" t="s">
        <v>1650</v>
      </c>
      <c r="F451" s="53" t="s">
        <v>2195</v>
      </c>
      <c r="G451" s="53" t="s">
        <v>2208</v>
      </c>
      <c r="H451" s="53" t="s">
        <v>2211</v>
      </c>
      <c r="I451" s="53" t="s">
        <v>1945</v>
      </c>
      <c r="J451" s="53" t="s">
        <v>1809</v>
      </c>
      <c r="K451" s="53" t="s">
        <v>2228</v>
      </c>
      <c r="L451" s="53" t="s">
        <v>3669</v>
      </c>
      <c r="M451" s="53" t="s">
        <v>4617</v>
      </c>
      <c r="N451" s="53" t="s">
        <v>4618</v>
      </c>
      <c r="O451" s="54">
        <v>31560</v>
      </c>
      <c r="P451" s="53" t="s">
        <v>4619</v>
      </c>
      <c r="Q451" s="53">
        <v>2</v>
      </c>
      <c r="R451" s="55">
        <v>49.883899999999997</v>
      </c>
      <c r="S451" s="55">
        <v>19.221599999999999</v>
      </c>
      <c r="T451" s="55">
        <v>0</v>
      </c>
      <c r="U451" s="55">
        <v>0</v>
      </c>
      <c r="V451" s="53" t="s">
        <v>90</v>
      </c>
      <c r="W451" s="85">
        <v>0.6</v>
      </c>
      <c r="X451" s="87">
        <v>0.2</v>
      </c>
      <c r="Y451" s="1" t="s">
        <v>7423</v>
      </c>
    </row>
    <row r="452" spans="1:25" ht="50.1" hidden="1" customHeight="1" x14ac:dyDescent="0.25">
      <c r="A452" s="53" t="s">
        <v>90</v>
      </c>
      <c r="B452" s="53" t="str">
        <f>IF(COUNTIF('Aglomeracje 2022 r.'!$C$13:$C$207,' Dane pomocnicze (ze spr. 21)'!C452)=1,"TAK",IF(COUNTIF('Aglomeracje 2022 r.'!$C$13:$C$207,' Dane pomocnicze (ze spr. 21)'!C452)&gt;1,"TAK, UWAGA, wystepuje w sprawozdaniu więcej niż jeden raz!!!","BRAK"))</f>
        <v>BRAK</v>
      </c>
      <c r="C452" s="53" t="s">
        <v>544</v>
      </c>
      <c r="D452" s="53" t="s">
        <v>2229</v>
      </c>
      <c r="E452" s="53" t="s">
        <v>1650</v>
      </c>
      <c r="F452" s="53" t="s">
        <v>2195</v>
      </c>
      <c r="G452" s="53" t="s">
        <v>2230</v>
      </c>
      <c r="H452" s="53" t="s">
        <v>2199</v>
      </c>
      <c r="I452" s="53" t="s">
        <v>1945</v>
      </c>
      <c r="J452" s="53" t="s">
        <v>1809</v>
      </c>
      <c r="K452" s="53" t="s">
        <v>2229</v>
      </c>
      <c r="L452" s="53" t="s">
        <v>3669</v>
      </c>
      <c r="M452" s="53" t="s">
        <v>2229</v>
      </c>
      <c r="N452" s="53" t="s">
        <v>4620</v>
      </c>
      <c r="O452" s="54">
        <v>29150</v>
      </c>
      <c r="P452" s="53">
        <v>0</v>
      </c>
      <c r="Q452" s="53">
        <v>2</v>
      </c>
      <c r="R452" s="55">
        <v>49.4130447</v>
      </c>
      <c r="S452" s="55">
        <v>20.9559636</v>
      </c>
      <c r="T452" s="55">
        <v>0</v>
      </c>
      <c r="U452" s="55">
        <v>0</v>
      </c>
      <c r="V452" s="53" t="s">
        <v>90</v>
      </c>
      <c r="W452" s="85">
        <v>0</v>
      </c>
      <c r="X452" s="87">
        <v>0</v>
      </c>
      <c r="Y452" s="1" t="s">
        <v>7166</v>
      </c>
    </row>
    <row r="453" spans="1:25" ht="50.1" hidden="1" customHeight="1" x14ac:dyDescent="0.25">
      <c r="A453" s="53" t="s">
        <v>90</v>
      </c>
      <c r="B453" s="53" t="str">
        <f>IF(COUNTIF('Aglomeracje 2022 r.'!$C$13:$C$207,' Dane pomocnicze (ze spr. 21)'!C453)=1,"TAK",IF(COUNTIF('Aglomeracje 2022 r.'!$C$13:$C$207,' Dane pomocnicze (ze spr. 21)'!C453)&gt;1,"TAK, UWAGA, wystepuje w sprawozdaniu więcej niż jeden raz!!!","BRAK"))</f>
        <v>BRAK</v>
      </c>
      <c r="C453" s="53" t="s">
        <v>545</v>
      </c>
      <c r="D453" s="53" t="s">
        <v>2231</v>
      </c>
      <c r="E453" s="53" t="s">
        <v>1650</v>
      </c>
      <c r="F453" s="53" t="s">
        <v>2195</v>
      </c>
      <c r="G453" s="53" t="s">
        <v>2206</v>
      </c>
      <c r="H453" s="53" t="s">
        <v>2199</v>
      </c>
      <c r="I453" s="53" t="s">
        <v>1945</v>
      </c>
      <c r="J453" s="53" t="s">
        <v>1809</v>
      </c>
      <c r="K453" s="53" t="s">
        <v>2231</v>
      </c>
      <c r="L453" s="53" t="s">
        <v>3715</v>
      </c>
      <c r="M453" s="53" t="s">
        <v>2231</v>
      </c>
      <c r="N453" s="53" t="s">
        <v>4621</v>
      </c>
      <c r="O453" s="54">
        <v>20348</v>
      </c>
      <c r="P453" s="53" t="s">
        <v>4622</v>
      </c>
      <c r="Q453" s="53">
        <v>2</v>
      </c>
      <c r="R453" s="55">
        <v>49.356200000000001</v>
      </c>
      <c r="S453" s="55">
        <v>20.124700000000001</v>
      </c>
      <c r="T453" s="55">
        <v>0</v>
      </c>
      <c r="U453" s="55">
        <v>0</v>
      </c>
      <c r="V453" s="53" t="s">
        <v>90</v>
      </c>
      <c r="W453" s="85">
        <v>45</v>
      </c>
      <c r="X453" s="87">
        <v>0</v>
      </c>
      <c r="Y453" s="1" t="s">
        <v>7424</v>
      </c>
    </row>
    <row r="454" spans="1:25" ht="50.1" hidden="1" customHeight="1" x14ac:dyDescent="0.25">
      <c r="A454" s="53" t="s">
        <v>90</v>
      </c>
      <c r="B454" s="53" t="str">
        <f>IF(COUNTIF('Aglomeracje 2022 r.'!$C$13:$C$207,' Dane pomocnicze (ze spr. 21)'!C454)=1,"TAK",IF(COUNTIF('Aglomeracje 2022 r.'!$C$13:$C$207,' Dane pomocnicze (ze spr. 21)'!C454)&gt;1,"TAK, UWAGA, wystepuje w sprawozdaniu więcej niż jeden raz!!!","BRAK"))</f>
        <v>BRAK</v>
      </c>
      <c r="C454" s="53" t="s">
        <v>546</v>
      </c>
      <c r="D454" s="53" t="s">
        <v>2233</v>
      </c>
      <c r="E454" s="53" t="s">
        <v>1639</v>
      </c>
      <c r="F454" s="53" t="s">
        <v>2195</v>
      </c>
      <c r="G454" s="53" t="s">
        <v>2213</v>
      </c>
      <c r="H454" s="53" t="s">
        <v>90</v>
      </c>
      <c r="I454" s="53" t="s">
        <v>1945</v>
      </c>
      <c r="J454" s="53" t="s">
        <v>1809</v>
      </c>
      <c r="K454" s="53" t="s">
        <v>2233</v>
      </c>
      <c r="L454" s="53" t="s">
        <v>3669</v>
      </c>
      <c r="M454" s="53" t="s">
        <v>2233</v>
      </c>
      <c r="N454" s="53" t="s">
        <v>4625</v>
      </c>
      <c r="O454" s="54">
        <v>25250</v>
      </c>
      <c r="P454" s="53" t="s">
        <v>4626</v>
      </c>
      <c r="Q454" s="53">
        <v>1</v>
      </c>
      <c r="R454" s="55">
        <v>50.136400000000002</v>
      </c>
      <c r="S454" s="55">
        <v>19.629300000000001</v>
      </c>
      <c r="T454" s="55">
        <v>50.126600000000003</v>
      </c>
      <c r="U454" s="55">
        <v>19.648</v>
      </c>
      <c r="V454" s="53" t="s">
        <v>90</v>
      </c>
      <c r="W454" s="85">
        <v>0.40200000000000002</v>
      </c>
      <c r="X454" s="87">
        <v>0</v>
      </c>
      <c r="Y454" s="1" t="s">
        <v>7425</v>
      </c>
    </row>
    <row r="455" spans="1:25" ht="50.1" hidden="1" customHeight="1" x14ac:dyDescent="0.25">
      <c r="A455" s="53" t="s">
        <v>90</v>
      </c>
      <c r="B455" s="53" t="str">
        <f>IF(COUNTIF('Aglomeracje 2022 r.'!$C$13:$C$207,' Dane pomocnicze (ze spr. 21)'!C455)=1,"TAK",IF(COUNTIF('Aglomeracje 2022 r.'!$C$13:$C$207,' Dane pomocnicze (ze spr. 21)'!C455)&gt;1,"TAK, UWAGA, wystepuje w sprawozdaniu więcej niż jeden raz!!!","BRAK"))</f>
        <v>BRAK</v>
      </c>
      <c r="C455" s="53" t="s">
        <v>547</v>
      </c>
      <c r="D455" s="53" t="s">
        <v>2234</v>
      </c>
      <c r="E455" s="53" t="s">
        <v>1639</v>
      </c>
      <c r="F455" s="53" t="s">
        <v>2195</v>
      </c>
      <c r="G455" s="53" t="s">
        <v>2235</v>
      </c>
      <c r="H455" s="53" t="s">
        <v>90</v>
      </c>
      <c r="I455" s="53" t="s">
        <v>1945</v>
      </c>
      <c r="J455" s="53" t="s">
        <v>1809</v>
      </c>
      <c r="K455" s="53" t="s">
        <v>2234</v>
      </c>
      <c r="L455" s="53" t="s">
        <v>3669</v>
      </c>
      <c r="M455" s="53" t="s">
        <v>2234</v>
      </c>
      <c r="N455" s="53" t="s">
        <v>4627</v>
      </c>
      <c r="O455" s="54">
        <v>11449</v>
      </c>
      <c r="P455" s="53" t="s">
        <v>4628</v>
      </c>
      <c r="Q455" s="53">
        <v>1</v>
      </c>
      <c r="R455" s="55">
        <v>50.356099999999998</v>
      </c>
      <c r="S455" s="55">
        <v>20.022400000000001</v>
      </c>
      <c r="T455" s="55">
        <v>50.337200000000003</v>
      </c>
      <c r="U455" s="55">
        <v>20.0258</v>
      </c>
      <c r="V455" s="53" t="s">
        <v>90</v>
      </c>
      <c r="W455" s="85">
        <v>2.95</v>
      </c>
      <c r="X455" s="87">
        <v>0</v>
      </c>
      <c r="Y455" s="1" t="s">
        <v>7426</v>
      </c>
    </row>
    <row r="456" spans="1:25" ht="50.1" hidden="1" customHeight="1" x14ac:dyDescent="0.25">
      <c r="A456" s="53" t="s">
        <v>90</v>
      </c>
      <c r="B456" s="53" t="str">
        <f>IF(COUNTIF('Aglomeracje 2022 r.'!$C$13:$C$207,' Dane pomocnicze (ze spr. 21)'!C456)=1,"TAK",IF(COUNTIF('Aglomeracje 2022 r.'!$C$13:$C$207,' Dane pomocnicze (ze spr. 21)'!C456)&gt;1,"TAK, UWAGA, wystepuje w sprawozdaniu więcej niż jeden raz!!!","BRAK"))</f>
        <v>BRAK</v>
      </c>
      <c r="C456" s="53" t="s">
        <v>548</v>
      </c>
      <c r="D456" s="53" t="s">
        <v>2236</v>
      </c>
      <c r="E456" s="53" t="s">
        <v>1639</v>
      </c>
      <c r="F456" s="53" t="s">
        <v>2195</v>
      </c>
      <c r="G456" s="53" t="s">
        <v>2237</v>
      </c>
      <c r="H456" s="53" t="s">
        <v>90</v>
      </c>
      <c r="I456" s="53" t="s">
        <v>1945</v>
      </c>
      <c r="J456" s="53" t="s">
        <v>1809</v>
      </c>
      <c r="K456" s="53" t="s">
        <v>2236</v>
      </c>
      <c r="L456" s="53" t="s">
        <v>3669</v>
      </c>
      <c r="M456" s="53" t="s">
        <v>4629</v>
      </c>
      <c r="N456" s="53" t="s">
        <v>4630</v>
      </c>
      <c r="O456" s="54">
        <v>13770</v>
      </c>
      <c r="P456" s="53" t="s">
        <v>4631</v>
      </c>
      <c r="Q456" s="53">
        <v>1</v>
      </c>
      <c r="R456" s="55">
        <v>49.607100000000003</v>
      </c>
      <c r="S456" s="55">
        <v>19.967199999999998</v>
      </c>
      <c r="T456" s="55">
        <v>49.626600000000003</v>
      </c>
      <c r="U456" s="55">
        <v>20.000399999999999</v>
      </c>
      <c r="V456" s="53" t="s">
        <v>90</v>
      </c>
      <c r="W456" s="85">
        <v>1</v>
      </c>
      <c r="X456" s="87">
        <v>0.6</v>
      </c>
      <c r="Y456" s="1" t="s">
        <v>7427</v>
      </c>
    </row>
    <row r="457" spans="1:25" ht="50.1" hidden="1" customHeight="1" x14ac:dyDescent="0.25">
      <c r="A457" s="53" t="s">
        <v>90</v>
      </c>
      <c r="B457" s="53" t="str">
        <f>IF(COUNTIF('Aglomeracje 2022 r.'!$C$13:$C$207,' Dane pomocnicze (ze spr. 21)'!C457)=1,"TAK",IF(COUNTIF('Aglomeracje 2022 r.'!$C$13:$C$207,' Dane pomocnicze (ze spr. 21)'!C457)&gt;1,"TAK, UWAGA, wystepuje w sprawozdaniu więcej niż jeden raz!!!","BRAK"))</f>
        <v>BRAK</v>
      </c>
      <c r="C457" s="53" t="s">
        <v>549</v>
      </c>
      <c r="D457" s="53" t="s">
        <v>2238</v>
      </c>
      <c r="E457" s="53" t="s">
        <v>1639</v>
      </c>
      <c r="F457" s="53" t="s">
        <v>2195</v>
      </c>
      <c r="G457" s="53" t="s">
        <v>2239</v>
      </c>
      <c r="H457" s="53" t="s">
        <v>90</v>
      </c>
      <c r="I457" s="53" t="s">
        <v>1945</v>
      </c>
      <c r="J457" s="53" t="s">
        <v>1809</v>
      </c>
      <c r="K457" s="53" t="s">
        <v>2238</v>
      </c>
      <c r="L457" s="53" t="s">
        <v>3669</v>
      </c>
      <c r="M457" s="53" t="s">
        <v>2238</v>
      </c>
      <c r="N457" s="53" t="s">
        <v>4632</v>
      </c>
      <c r="O457" s="54">
        <v>88102</v>
      </c>
      <c r="P457" s="53" t="s">
        <v>4633</v>
      </c>
      <c r="Q457" s="53">
        <v>1</v>
      </c>
      <c r="R457" s="55">
        <v>49.968058929999998</v>
      </c>
      <c r="S457" s="55">
        <v>20.613213330000001</v>
      </c>
      <c r="T457" s="55">
        <v>49.966540700000003</v>
      </c>
      <c r="U457" s="55">
        <v>20.61913565</v>
      </c>
      <c r="V457" s="53" t="s">
        <v>90</v>
      </c>
      <c r="W457" s="85">
        <v>1.4</v>
      </c>
      <c r="X457" s="87">
        <v>0</v>
      </c>
      <c r="Y457" s="1" t="s">
        <v>7374</v>
      </c>
    </row>
    <row r="458" spans="1:25" ht="50.1" hidden="1" customHeight="1" x14ac:dyDescent="0.25">
      <c r="A458" s="53" t="s">
        <v>90</v>
      </c>
      <c r="B458" s="53" t="str">
        <f>IF(COUNTIF('Aglomeracje 2022 r.'!$C$13:$C$207,' Dane pomocnicze (ze spr. 21)'!C458)=1,"TAK",IF(COUNTIF('Aglomeracje 2022 r.'!$C$13:$C$207,' Dane pomocnicze (ze spr. 21)'!C458)&gt;1,"TAK, UWAGA, wystepuje w sprawozdaniu więcej niż jeden raz!!!","BRAK"))</f>
        <v>BRAK</v>
      </c>
      <c r="C458" s="53" t="s">
        <v>550</v>
      </c>
      <c r="D458" s="53" t="s">
        <v>2241</v>
      </c>
      <c r="E458" s="53" t="s">
        <v>1639</v>
      </c>
      <c r="F458" s="53" t="s">
        <v>2195</v>
      </c>
      <c r="G458" s="53" t="s">
        <v>2242</v>
      </c>
      <c r="H458" s="53" t="s">
        <v>2211</v>
      </c>
      <c r="I458" s="53" t="s">
        <v>1945</v>
      </c>
      <c r="J458" s="53" t="s">
        <v>1809</v>
      </c>
      <c r="K458" s="53" t="s">
        <v>2241</v>
      </c>
      <c r="L458" s="53" t="s">
        <v>3669</v>
      </c>
      <c r="M458" s="53" t="s">
        <v>4636</v>
      </c>
      <c r="N458" s="53" t="s">
        <v>4637</v>
      </c>
      <c r="O458" s="54">
        <v>10809</v>
      </c>
      <c r="P458" s="53">
        <v>0</v>
      </c>
      <c r="Q458" s="53">
        <v>1</v>
      </c>
      <c r="R458" s="55">
        <v>49.996000000000002</v>
      </c>
      <c r="S458" s="55">
        <v>19.437200000000001</v>
      </c>
      <c r="T458" s="55">
        <v>50.027799999999999</v>
      </c>
      <c r="U458" s="55">
        <v>19.440999999999999</v>
      </c>
      <c r="V458" s="53" t="s">
        <v>90</v>
      </c>
      <c r="W458" s="85">
        <v>0</v>
      </c>
      <c r="X458" s="87">
        <v>0</v>
      </c>
      <c r="Y458" s="1" t="s">
        <v>7166</v>
      </c>
    </row>
    <row r="459" spans="1:25" ht="50.1" hidden="1" customHeight="1" x14ac:dyDescent="0.25">
      <c r="A459" s="53" t="s">
        <v>90</v>
      </c>
      <c r="B459" s="53" t="str">
        <f>IF(COUNTIF('Aglomeracje 2022 r.'!$C$13:$C$207,' Dane pomocnicze (ze spr. 21)'!C459)=1,"TAK",IF(COUNTIF('Aglomeracje 2022 r.'!$C$13:$C$207,' Dane pomocnicze (ze spr. 21)'!C459)&gt;1,"TAK, UWAGA, wystepuje w sprawozdaniu więcej niż jeden raz!!!","BRAK"))</f>
        <v>BRAK</v>
      </c>
      <c r="C459" s="53" t="s">
        <v>551</v>
      </c>
      <c r="D459" s="53" t="s">
        <v>2243</v>
      </c>
      <c r="E459" s="53" t="s">
        <v>1639</v>
      </c>
      <c r="F459" s="53" t="s">
        <v>2195</v>
      </c>
      <c r="G459" s="53" t="s">
        <v>2203</v>
      </c>
      <c r="H459" s="53" t="s">
        <v>2199</v>
      </c>
      <c r="I459" s="53" t="s">
        <v>1945</v>
      </c>
      <c r="J459" s="53" t="s">
        <v>1809</v>
      </c>
      <c r="K459" s="53" t="s">
        <v>2243</v>
      </c>
      <c r="L459" s="53" t="s">
        <v>3715</v>
      </c>
      <c r="M459" s="53" t="s">
        <v>4638</v>
      </c>
      <c r="N459" s="53" t="s">
        <v>4639</v>
      </c>
      <c r="O459" s="54">
        <v>10499</v>
      </c>
      <c r="P459" s="53" t="s">
        <v>4640</v>
      </c>
      <c r="Q459" s="53">
        <v>1</v>
      </c>
      <c r="R459" s="55">
        <v>49.441000000000003</v>
      </c>
      <c r="S459" s="55">
        <v>19.8552</v>
      </c>
      <c r="T459" s="55">
        <v>49.4497</v>
      </c>
      <c r="U459" s="55">
        <v>19.872900000000001</v>
      </c>
      <c r="V459" s="53" t="s">
        <v>90</v>
      </c>
      <c r="W459" s="85">
        <v>13.65</v>
      </c>
      <c r="X459" s="87">
        <v>0</v>
      </c>
      <c r="Y459" s="1" t="s">
        <v>7428</v>
      </c>
    </row>
    <row r="460" spans="1:25" ht="50.1" hidden="1" customHeight="1" x14ac:dyDescent="0.25">
      <c r="A460" s="53" t="s">
        <v>90</v>
      </c>
      <c r="B460" s="53" t="str">
        <f>IF(COUNTIF('Aglomeracje 2022 r.'!$C$13:$C$207,' Dane pomocnicze (ze spr. 21)'!C460)=1,"TAK",IF(COUNTIF('Aglomeracje 2022 r.'!$C$13:$C$207,' Dane pomocnicze (ze spr. 21)'!C460)&gt;1,"TAK, UWAGA, wystepuje w sprawozdaniu więcej niż jeden raz!!!","BRAK"))</f>
        <v>BRAK</v>
      </c>
      <c r="C460" s="53" t="s">
        <v>552</v>
      </c>
      <c r="D460" s="53" t="s">
        <v>2244</v>
      </c>
      <c r="E460" s="53" t="s">
        <v>1639</v>
      </c>
      <c r="F460" s="53" t="s">
        <v>2195</v>
      </c>
      <c r="G460" s="53" t="s">
        <v>2245</v>
      </c>
      <c r="H460" s="53" t="s">
        <v>90</v>
      </c>
      <c r="I460" s="53" t="s">
        <v>1945</v>
      </c>
      <c r="J460" s="53" t="s">
        <v>1809</v>
      </c>
      <c r="K460" s="53" t="s">
        <v>2244</v>
      </c>
      <c r="L460" s="53" t="s">
        <v>3617</v>
      </c>
      <c r="M460" s="53" t="s">
        <v>4641</v>
      </c>
      <c r="N460" s="53" t="s">
        <v>4642</v>
      </c>
      <c r="O460" s="54">
        <v>9585</v>
      </c>
      <c r="P460" s="53" t="s">
        <v>4643</v>
      </c>
      <c r="Q460" s="53">
        <v>1</v>
      </c>
      <c r="R460" s="55">
        <v>49.674900000000001</v>
      </c>
      <c r="S460" s="55">
        <v>20.081600000000002</v>
      </c>
      <c r="T460" s="55">
        <v>49.683599999999998</v>
      </c>
      <c r="U460" s="55">
        <v>20.0152</v>
      </c>
      <c r="V460" s="53" t="s">
        <v>90</v>
      </c>
      <c r="W460" s="85">
        <v>7.4</v>
      </c>
      <c r="X460" s="87">
        <v>0</v>
      </c>
      <c r="Y460" s="1" t="s">
        <v>7429</v>
      </c>
    </row>
    <row r="461" spans="1:25" ht="50.1" hidden="1" customHeight="1" x14ac:dyDescent="0.25">
      <c r="A461" s="53" t="s">
        <v>90</v>
      </c>
      <c r="B461" s="53" t="str">
        <f>IF(COUNTIF('Aglomeracje 2022 r.'!$C$13:$C$207,' Dane pomocnicze (ze spr. 21)'!C461)=1,"TAK",IF(COUNTIF('Aglomeracje 2022 r.'!$C$13:$C$207,' Dane pomocnicze (ze spr. 21)'!C461)&gt;1,"TAK, UWAGA, wystepuje w sprawozdaniu więcej niż jeden raz!!!","BRAK"))</f>
        <v>BRAK</v>
      </c>
      <c r="C461" s="53" t="s">
        <v>553</v>
      </c>
      <c r="D461" s="53" t="s">
        <v>2246</v>
      </c>
      <c r="E461" s="53" t="s">
        <v>1639</v>
      </c>
      <c r="F461" s="53" t="s">
        <v>2195</v>
      </c>
      <c r="G461" s="53" t="s">
        <v>2210</v>
      </c>
      <c r="H461" s="53" t="s">
        <v>90</v>
      </c>
      <c r="I461" s="53" t="s">
        <v>1945</v>
      </c>
      <c r="J461" s="53" t="s">
        <v>1809</v>
      </c>
      <c r="K461" s="53" t="s">
        <v>2246</v>
      </c>
      <c r="L461" s="53" t="s">
        <v>3669</v>
      </c>
      <c r="M461" s="53" t="s">
        <v>4644</v>
      </c>
      <c r="N461" s="53" t="s">
        <v>4645</v>
      </c>
      <c r="O461" s="54">
        <v>2828</v>
      </c>
      <c r="P461" s="53" t="s">
        <v>4646</v>
      </c>
      <c r="Q461" s="53">
        <v>1</v>
      </c>
      <c r="R461" s="55">
        <v>49.868299999999998</v>
      </c>
      <c r="S461" s="55">
        <v>19.677599999999998</v>
      </c>
      <c r="T461" s="55">
        <v>49.880600000000001</v>
      </c>
      <c r="U461" s="55">
        <v>19.681100000000001</v>
      </c>
      <c r="V461" s="53" t="s">
        <v>90</v>
      </c>
      <c r="W461" s="85">
        <v>0</v>
      </c>
      <c r="X461" s="87">
        <v>0</v>
      </c>
      <c r="Y461" s="1" t="s">
        <v>7166</v>
      </c>
    </row>
    <row r="462" spans="1:25" ht="50.1" hidden="1" customHeight="1" x14ac:dyDescent="0.25">
      <c r="A462" s="53" t="s">
        <v>90</v>
      </c>
      <c r="B462" s="53" t="str">
        <f>IF(COUNTIF('Aglomeracje 2022 r.'!$C$13:$C$207,' Dane pomocnicze (ze spr. 21)'!C462)=1,"TAK",IF(COUNTIF('Aglomeracje 2022 r.'!$C$13:$C$207,' Dane pomocnicze (ze spr. 21)'!C462)&gt;1,"TAK, UWAGA, wystepuje w sprawozdaniu więcej niż jeden raz!!!","BRAK"))</f>
        <v>BRAK</v>
      </c>
      <c r="C462" s="53" t="s">
        <v>554</v>
      </c>
      <c r="D462" s="53" t="s">
        <v>2248</v>
      </c>
      <c r="E462" s="53" t="s">
        <v>1639</v>
      </c>
      <c r="F462" s="53" t="s">
        <v>2195</v>
      </c>
      <c r="G462" s="53" t="s">
        <v>2222</v>
      </c>
      <c r="H462" s="53" t="s">
        <v>90</v>
      </c>
      <c r="I462" s="53" t="s">
        <v>1945</v>
      </c>
      <c r="J462" s="53" t="s">
        <v>1809</v>
      </c>
      <c r="K462" s="53" t="s">
        <v>4649</v>
      </c>
      <c r="L462" s="53" t="s">
        <v>3669</v>
      </c>
      <c r="M462" s="53" t="s">
        <v>4650</v>
      </c>
      <c r="N462" s="53" t="s">
        <v>4651</v>
      </c>
      <c r="O462" s="54">
        <v>21655</v>
      </c>
      <c r="P462" s="53" t="s">
        <v>4652</v>
      </c>
      <c r="Q462" s="53">
        <v>1</v>
      </c>
      <c r="R462" s="55">
        <v>49.879992999999999</v>
      </c>
      <c r="S462" s="55">
        <v>20.090865999999998</v>
      </c>
      <c r="T462" s="55">
        <v>49.893960280000002</v>
      </c>
      <c r="U462" s="55">
        <v>20.107345949999999</v>
      </c>
      <c r="V462" s="53" t="s">
        <v>90</v>
      </c>
      <c r="W462" s="85">
        <v>1.9</v>
      </c>
      <c r="X462" s="87">
        <v>2.2000000000000002</v>
      </c>
      <c r="Y462" s="1" t="s">
        <v>7430</v>
      </c>
    </row>
    <row r="463" spans="1:25" ht="50.1" hidden="1" customHeight="1" x14ac:dyDescent="0.25">
      <c r="A463" s="53" t="s">
        <v>90</v>
      </c>
      <c r="B463" s="53" t="str">
        <f>IF(COUNTIF('Aglomeracje 2022 r.'!$C$13:$C$207,' Dane pomocnicze (ze spr. 21)'!C463)=1,"TAK",IF(COUNTIF('Aglomeracje 2022 r.'!$C$13:$C$207,' Dane pomocnicze (ze spr. 21)'!C463)&gt;1,"TAK, UWAGA, wystepuje w sprawozdaniu więcej niż jeden raz!!!","BRAK"))</f>
        <v>BRAK</v>
      </c>
      <c r="C463" s="53" t="s">
        <v>555</v>
      </c>
      <c r="D463" s="53" t="s">
        <v>2249</v>
      </c>
      <c r="E463" s="53" t="s">
        <v>1639</v>
      </c>
      <c r="F463" s="53" t="s">
        <v>2195</v>
      </c>
      <c r="G463" s="53" t="s">
        <v>2222</v>
      </c>
      <c r="H463" s="53" t="s">
        <v>90</v>
      </c>
      <c r="I463" s="53" t="s">
        <v>1945</v>
      </c>
      <c r="J463" s="53" t="s">
        <v>1809</v>
      </c>
      <c r="K463" s="53" t="s">
        <v>2249</v>
      </c>
      <c r="L463" s="53" t="s">
        <v>3669</v>
      </c>
      <c r="M463" s="53" t="s">
        <v>2249</v>
      </c>
      <c r="N463" s="53" t="s">
        <v>4653</v>
      </c>
      <c r="O463" s="54">
        <v>12632</v>
      </c>
      <c r="P463" s="53" t="s">
        <v>4654</v>
      </c>
      <c r="Q463" s="53">
        <v>1</v>
      </c>
      <c r="R463" s="55">
        <v>49.840899999999998</v>
      </c>
      <c r="S463" s="55">
        <v>19.803000000000001</v>
      </c>
      <c r="T463" s="55">
        <v>49.878399999999999</v>
      </c>
      <c r="U463" s="55">
        <v>19.794799999999999</v>
      </c>
      <c r="V463" s="53" t="s">
        <v>90</v>
      </c>
      <c r="W463" s="85">
        <v>0</v>
      </c>
      <c r="X463" s="87">
        <v>0.2</v>
      </c>
      <c r="Y463" s="1" t="s">
        <v>7244</v>
      </c>
    </row>
    <row r="464" spans="1:25" ht="50.1" hidden="1" customHeight="1" x14ac:dyDescent="0.25">
      <c r="A464" s="53" t="s">
        <v>90</v>
      </c>
      <c r="B464" s="53" t="str">
        <f>IF(COUNTIF('Aglomeracje 2022 r.'!$C$13:$C$207,' Dane pomocnicze (ze spr. 21)'!C464)=1,"TAK",IF(COUNTIF('Aglomeracje 2022 r.'!$C$13:$C$207,' Dane pomocnicze (ze spr. 21)'!C464)&gt;1,"TAK, UWAGA, wystepuje w sprawozdaniu więcej niż jeden raz!!!","BRAK"))</f>
        <v>BRAK</v>
      </c>
      <c r="C464" s="53" t="s">
        <v>556</v>
      </c>
      <c r="D464" s="53" t="s">
        <v>2250</v>
      </c>
      <c r="E464" s="53" t="s">
        <v>1650</v>
      </c>
      <c r="F464" s="53" t="s">
        <v>2195</v>
      </c>
      <c r="G464" s="53" t="s">
        <v>2251</v>
      </c>
      <c r="H464" s="53" t="s">
        <v>90</v>
      </c>
      <c r="I464" s="53" t="s">
        <v>1945</v>
      </c>
      <c r="J464" s="53" t="s">
        <v>1809</v>
      </c>
      <c r="K464" s="53" t="s">
        <v>2250</v>
      </c>
      <c r="L464" s="53" t="s">
        <v>3641</v>
      </c>
      <c r="M464" s="53" t="s">
        <v>2250</v>
      </c>
      <c r="N464" s="53" t="s">
        <v>4655</v>
      </c>
      <c r="O464" s="54">
        <v>45530</v>
      </c>
      <c r="P464" s="53" t="s">
        <v>4656</v>
      </c>
      <c r="Q464" s="53">
        <v>2</v>
      </c>
      <c r="R464" s="55">
        <v>0</v>
      </c>
      <c r="S464" s="55">
        <v>0</v>
      </c>
      <c r="T464" s="55">
        <v>0</v>
      </c>
      <c r="U464" s="55">
        <v>0</v>
      </c>
      <c r="V464" s="53" t="s">
        <v>90</v>
      </c>
      <c r="W464" s="85">
        <v>12.5</v>
      </c>
      <c r="X464" s="87">
        <v>3</v>
      </c>
      <c r="Y464" s="1" t="s">
        <v>7431</v>
      </c>
    </row>
    <row r="465" spans="1:25" ht="50.1" hidden="1" customHeight="1" x14ac:dyDescent="0.25">
      <c r="A465" s="53" t="s">
        <v>90</v>
      </c>
      <c r="B465" s="53" t="str">
        <f>IF(COUNTIF('Aglomeracje 2022 r.'!$C$13:$C$207,' Dane pomocnicze (ze spr. 21)'!C465)=1,"TAK",IF(COUNTIF('Aglomeracje 2022 r.'!$C$13:$C$207,' Dane pomocnicze (ze spr. 21)'!C465)&gt;1,"TAK, UWAGA, wystepuje w sprawozdaniu więcej niż jeden raz!!!","BRAK"))</f>
        <v>BRAK</v>
      </c>
      <c r="C465" s="53" t="s">
        <v>557</v>
      </c>
      <c r="D465" s="53" t="s">
        <v>2252</v>
      </c>
      <c r="E465" s="53" t="s">
        <v>1650</v>
      </c>
      <c r="F465" s="53" t="s">
        <v>2195</v>
      </c>
      <c r="G465" s="53" t="s">
        <v>2230</v>
      </c>
      <c r="H465" s="53" t="s">
        <v>2199</v>
      </c>
      <c r="I465" s="53" t="s">
        <v>1945</v>
      </c>
      <c r="J465" s="53" t="s">
        <v>1809</v>
      </c>
      <c r="K465" s="53" t="s">
        <v>2252</v>
      </c>
      <c r="L465" s="53" t="s">
        <v>3715</v>
      </c>
      <c r="M465" s="53" t="s">
        <v>2252</v>
      </c>
      <c r="N465" s="53" t="s">
        <v>4657</v>
      </c>
      <c r="O465" s="54">
        <v>6956</v>
      </c>
      <c r="P465" s="53">
        <v>0</v>
      </c>
      <c r="Q465" s="53">
        <v>5</v>
      </c>
      <c r="R465" s="55">
        <v>49.748250540000001</v>
      </c>
      <c r="S465" s="55">
        <v>20.73347017</v>
      </c>
      <c r="T465" s="55">
        <v>0</v>
      </c>
      <c r="U465" s="55">
        <v>0</v>
      </c>
      <c r="V465" s="53" t="s">
        <v>90</v>
      </c>
      <c r="W465" s="85">
        <v>0</v>
      </c>
      <c r="X465" s="87">
        <v>0</v>
      </c>
      <c r="Y465" s="1" t="s">
        <v>7166</v>
      </c>
    </row>
    <row r="466" spans="1:25" ht="50.1" hidden="1" customHeight="1" x14ac:dyDescent="0.25">
      <c r="A466" s="53" t="s">
        <v>90</v>
      </c>
      <c r="B466" s="53" t="str">
        <f>IF(COUNTIF('Aglomeracje 2022 r.'!$C$13:$C$207,' Dane pomocnicze (ze spr. 21)'!C466)=1,"TAK",IF(COUNTIF('Aglomeracje 2022 r.'!$C$13:$C$207,' Dane pomocnicze (ze spr. 21)'!C466)&gt;1,"TAK, UWAGA, wystepuje w sprawozdaniu więcej niż jeden raz!!!","BRAK"))</f>
        <v>BRAK</v>
      </c>
      <c r="C466" s="53" t="s">
        <v>558</v>
      </c>
      <c r="D466" s="53" t="s">
        <v>2253</v>
      </c>
      <c r="E466" s="53" t="s">
        <v>1639</v>
      </c>
      <c r="F466" s="53" t="s">
        <v>2195</v>
      </c>
      <c r="G466" s="53" t="s">
        <v>2213</v>
      </c>
      <c r="H466" s="53" t="s">
        <v>90</v>
      </c>
      <c r="I466" s="53" t="s">
        <v>1945</v>
      </c>
      <c r="J466" s="53" t="s">
        <v>1809</v>
      </c>
      <c r="K466" s="53" t="s">
        <v>2253</v>
      </c>
      <c r="L466" s="53" t="s">
        <v>3669</v>
      </c>
      <c r="M466" s="53" t="s">
        <v>2253</v>
      </c>
      <c r="N466" s="53" t="s">
        <v>4658</v>
      </c>
      <c r="O466" s="54">
        <v>4133</v>
      </c>
      <c r="P466" s="53">
        <v>0</v>
      </c>
      <c r="Q466" s="53">
        <v>1</v>
      </c>
      <c r="R466" s="55">
        <v>50.245899999999999</v>
      </c>
      <c r="S466" s="55">
        <v>20.084299999999999</v>
      </c>
      <c r="T466" s="55">
        <v>50.235500000000002</v>
      </c>
      <c r="U466" s="55">
        <v>20.085899999999999</v>
      </c>
      <c r="V466" s="53" t="s">
        <v>90</v>
      </c>
      <c r="W466" s="85">
        <v>0</v>
      </c>
      <c r="X466" s="87">
        <v>0</v>
      </c>
      <c r="Y466" s="1" t="s">
        <v>7166</v>
      </c>
    </row>
    <row r="467" spans="1:25" ht="50.1" hidden="1" customHeight="1" x14ac:dyDescent="0.25">
      <c r="A467" s="53" t="s">
        <v>90</v>
      </c>
      <c r="B467" s="53" t="str">
        <f>IF(COUNTIF('Aglomeracje 2022 r.'!$C$13:$C$207,' Dane pomocnicze (ze spr. 21)'!C467)=1,"TAK",IF(COUNTIF('Aglomeracje 2022 r.'!$C$13:$C$207,' Dane pomocnicze (ze spr. 21)'!C467)&gt;1,"TAK, UWAGA, wystepuje w sprawozdaniu więcej niż jeden raz!!!","BRAK"))</f>
        <v>BRAK</v>
      </c>
      <c r="C467" s="53" t="s">
        <v>559</v>
      </c>
      <c r="D467" s="53" t="s">
        <v>2254</v>
      </c>
      <c r="E467" s="53" t="s">
        <v>1639</v>
      </c>
      <c r="F467" s="53" t="s">
        <v>2195</v>
      </c>
      <c r="G467" s="53" t="s">
        <v>2255</v>
      </c>
      <c r="H467" s="53" t="s">
        <v>2256</v>
      </c>
      <c r="I467" s="53" t="s">
        <v>1945</v>
      </c>
      <c r="J467" s="53" t="s">
        <v>1809</v>
      </c>
      <c r="K467" s="53" t="s">
        <v>4659</v>
      </c>
      <c r="L467" s="53" t="s">
        <v>3669</v>
      </c>
      <c r="M467" s="53" t="s">
        <v>4660</v>
      </c>
      <c r="N467" s="53" t="s">
        <v>4661</v>
      </c>
      <c r="O467" s="54">
        <v>19399</v>
      </c>
      <c r="P467" s="53" t="s">
        <v>4662</v>
      </c>
      <c r="Q467" s="53">
        <v>1</v>
      </c>
      <c r="R467" s="55">
        <v>50.1751</v>
      </c>
      <c r="S467" s="55">
        <v>20.9864</v>
      </c>
      <c r="T467" s="55">
        <v>50.175800000000002</v>
      </c>
      <c r="U467" s="55">
        <v>20.9694</v>
      </c>
      <c r="V467" s="53" t="s">
        <v>90</v>
      </c>
      <c r="W467" s="85">
        <v>1.9</v>
      </c>
      <c r="X467" s="87">
        <v>40</v>
      </c>
      <c r="Y467" s="1" t="s">
        <v>7432</v>
      </c>
    </row>
    <row r="468" spans="1:25" ht="50.1" hidden="1" customHeight="1" x14ac:dyDescent="0.25">
      <c r="A468" s="53" t="s">
        <v>90</v>
      </c>
      <c r="B468" s="53" t="str">
        <f>IF(COUNTIF('Aglomeracje 2022 r.'!$C$13:$C$207,' Dane pomocnicze (ze spr. 21)'!C468)=1,"TAK",IF(COUNTIF('Aglomeracje 2022 r.'!$C$13:$C$207,' Dane pomocnicze (ze spr. 21)'!C468)&gt;1,"TAK, UWAGA, wystepuje w sprawozdaniu więcej niż jeden raz!!!","BRAK"))</f>
        <v>BRAK</v>
      </c>
      <c r="C468" s="53" t="s">
        <v>560</v>
      </c>
      <c r="D468" s="53" t="s">
        <v>2257</v>
      </c>
      <c r="E468" s="53" t="s">
        <v>1650</v>
      </c>
      <c r="F468" s="53" t="s">
        <v>2195</v>
      </c>
      <c r="G468" s="53" t="s">
        <v>2245</v>
      </c>
      <c r="H468" s="53" t="s">
        <v>2199</v>
      </c>
      <c r="I468" s="53" t="s">
        <v>1945</v>
      </c>
      <c r="J468" s="53" t="s">
        <v>1809</v>
      </c>
      <c r="K468" s="53" t="s">
        <v>4663</v>
      </c>
      <c r="L468" s="53" t="s">
        <v>3617</v>
      </c>
      <c r="M468" s="53" t="s">
        <v>4663</v>
      </c>
      <c r="N468" s="53" t="s">
        <v>4664</v>
      </c>
      <c r="O468" s="54">
        <v>26086</v>
      </c>
      <c r="P468" s="53" t="s">
        <v>4665</v>
      </c>
      <c r="Q468" s="53">
        <v>2</v>
      </c>
      <c r="R468" s="55">
        <v>49.707599999999999</v>
      </c>
      <c r="S468" s="55">
        <v>20.420400000000001</v>
      </c>
      <c r="T468" s="55">
        <v>0</v>
      </c>
      <c r="U468" s="55">
        <v>0</v>
      </c>
      <c r="V468" s="53" t="s">
        <v>90</v>
      </c>
      <c r="W468" s="85">
        <v>5.5</v>
      </c>
      <c r="X468" s="87">
        <v>0</v>
      </c>
      <c r="Y468" s="1" t="s">
        <v>7217</v>
      </c>
    </row>
    <row r="469" spans="1:25" ht="50.1" hidden="1" customHeight="1" x14ac:dyDescent="0.25">
      <c r="A469" s="53" t="s">
        <v>90</v>
      </c>
      <c r="B469" s="53" t="str">
        <f>IF(COUNTIF('Aglomeracje 2022 r.'!$C$13:$C$207,' Dane pomocnicze (ze spr. 21)'!C469)=1,"TAK",IF(COUNTIF('Aglomeracje 2022 r.'!$C$13:$C$207,' Dane pomocnicze (ze spr. 21)'!C469)&gt;1,"TAK, UWAGA, wystepuje w sprawozdaniu więcej niż jeden raz!!!","BRAK"))</f>
        <v>BRAK</v>
      </c>
      <c r="C469" s="53" t="s">
        <v>561</v>
      </c>
      <c r="D469" s="53" t="s">
        <v>2258</v>
      </c>
      <c r="E469" s="53" t="s">
        <v>1639</v>
      </c>
      <c r="F469" s="53" t="s">
        <v>2195</v>
      </c>
      <c r="G469" s="53" t="s">
        <v>2230</v>
      </c>
      <c r="H469" s="53" t="s">
        <v>2199</v>
      </c>
      <c r="I469" s="53" t="s">
        <v>1945</v>
      </c>
      <c r="J469" s="53" t="s">
        <v>1809</v>
      </c>
      <c r="K469" s="53" t="s">
        <v>2258</v>
      </c>
      <c r="L469" s="53" t="s">
        <v>3669</v>
      </c>
      <c r="M469" s="53" t="s">
        <v>2258</v>
      </c>
      <c r="N469" s="53" t="s">
        <v>4666</v>
      </c>
      <c r="O469" s="54">
        <v>12628</v>
      </c>
      <c r="P469" s="53" t="s">
        <v>4667</v>
      </c>
      <c r="Q469" s="53">
        <v>1</v>
      </c>
      <c r="R469" s="55">
        <v>49.355400000000003</v>
      </c>
      <c r="S469" s="55">
        <v>20.896000000000001</v>
      </c>
      <c r="T469" s="55">
        <v>49.741500000000002</v>
      </c>
      <c r="U469" s="55">
        <v>20.387</v>
      </c>
      <c r="V469" s="53" t="s">
        <v>90</v>
      </c>
      <c r="W469" s="85">
        <v>0</v>
      </c>
      <c r="X469" s="87">
        <v>0</v>
      </c>
      <c r="Y469" s="1" t="s">
        <v>7166</v>
      </c>
    </row>
    <row r="470" spans="1:25" ht="50.1" hidden="1" customHeight="1" x14ac:dyDescent="0.25">
      <c r="A470" s="53" t="s">
        <v>90</v>
      </c>
      <c r="B470" s="53" t="str">
        <f>IF(COUNTIF('Aglomeracje 2022 r.'!$C$13:$C$207,' Dane pomocnicze (ze spr. 21)'!C470)=1,"TAK",IF(COUNTIF('Aglomeracje 2022 r.'!$C$13:$C$207,' Dane pomocnicze (ze spr. 21)'!C470)&gt;1,"TAK, UWAGA, wystepuje w sprawozdaniu więcej niż jeden raz!!!","BRAK"))</f>
        <v>BRAK</v>
      </c>
      <c r="C470" s="53" t="s">
        <v>562</v>
      </c>
      <c r="D470" s="53" t="s">
        <v>2259</v>
      </c>
      <c r="E470" s="53" t="s">
        <v>1639</v>
      </c>
      <c r="F470" s="53" t="s">
        <v>2195</v>
      </c>
      <c r="G470" s="53" t="s">
        <v>2260</v>
      </c>
      <c r="H470" s="53" t="s">
        <v>2199</v>
      </c>
      <c r="I470" s="53" t="s">
        <v>1945</v>
      </c>
      <c r="J470" s="53" t="s">
        <v>1809</v>
      </c>
      <c r="K470" s="53" t="s">
        <v>2259</v>
      </c>
      <c r="L470" s="53" t="s">
        <v>3669</v>
      </c>
      <c r="M470" s="53" t="s">
        <v>2259</v>
      </c>
      <c r="N470" s="53" t="s">
        <v>4668</v>
      </c>
      <c r="O470" s="54">
        <v>15484</v>
      </c>
      <c r="P470" s="53" t="s">
        <v>4669</v>
      </c>
      <c r="Q470" s="53">
        <v>1</v>
      </c>
      <c r="R470" s="55">
        <v>49.421100000000003</v>
      </c>
      <c r="S470" s="55">
        <v>20.490500000000001</v>
      </c>
      <c r="T470" s="55">
        <v>49.428400000000003</v>
      </c>
      <c r="U470" s="55">
        <v>20.441199999999998</v>
      </c>
      <c r="V470" s="53" t="s">
        <v>90</v>
      </c>
      <c r="W470" s="85">
        <v>1.4</v>
      </c>
      <c r="X470" s="87">
        <v>0</v>
      </c>
      <c r="Y470" s="1" t="s">
        <v>7374</v>
      </c>
    </row>
    <row r="471" spans="1:25" ht="50.1" hidden="1" customHeight="1" x14ac:dyDescent="0.25">
      <c r="A471" s="53" t="s">
        <v>90</v>
      </c>
      <c r="B471" s="53" t="str">
        <f>IF(COUNTIF('Aglomeracje 2022 r.'!$C$13:$C$207,' Dane pomocnicze (ze spr. 21)'!C471)=1,"TAK",IF(COUNTIF('Aglomeracje 2022 r.'!$C$13:$C$207,' Dane pomocnicze (ze spr. 21)'!C471)&gt;1,"TAK, UWAGA, wystepuje w sprawozdaniu więcej niż jeden raz!!!","BRAK"))</f>
        <v>BRAK</v>
      </c>
      <c r="C471" s="53" t="s">
        <v>563</v>
      </c>
      <c r="D471" s="53" t="s">
        <v>2262</v>
      </c>
      <c r="E471" s="53" t="s">
        <v>1639</v>
      </c>
      <c r="F471" s="53" t="s">
        <v>2195</v>
      </c>
      <c r="G471" s="53" t="s">
        <v>2245</v>
      </c>
      <c r="H471" s="53" t="s">
        <v>2263</v>
      </c>
      <c r="I471" s="53" t="s">
        <v>1945</v>
      </c>
      <c r="J471" s="53" t="s">
        <v>1809</v>
      </c>
      <c r="K471" s="53" t="s">
        <v>2262</v>
      </c>
      <c r="L471" s="53" t="s">
        <v>3715</v>
      </c>
      <c r="M471" s="53" t="s">
        <v>4672</v>
      </c>
      <c r="N471" s="53" t="s">
        <v>4673</v>
      </c>
      <c r="O471" s="54">
        <v>5700</v>
      </c>
      <c r="P471" s="53" t="s">
        <v>4674</v>
      </c>
      <c r="Q471" s="53">
        <v>1</v>
      </c>
      <c r="R471" s="55">
        <v>49.676600000000001</v>
      </c>
      <c r="S471" s="55">
        <v>20.0807</v>
      </c>
      <c r="T471" s="55">
        <v>49.712200000000003</v>
      </c>
      <c r="U471" s="55">
        <v>20.005099999999999</v>
      </c>
      <c r="V471" s="53" t="s">
        <v>90</v>
      </c>
      <c r="W471" s="85">
        <v>0</v>
      </c>
      <c r="X471" s="87">
        <v>0</v>
      </c>
      <c r="Y471" s="1" t="s">
        <v>7166</v>
      </c>
    </row>
    <row r="472" spans="1:25" ht="50.1" hidden="1" customHeight="1" x14ac:dyDescent="0.25">
      <c r="A472" s="53" t="s">
        <v>90</v>
      </c>
      <c r="B472" s="53" t="str">
        <f>IF(COUNTIF('Aglomeracje 2022 r.'!$C$13:$C$207,' Dane pomocnicze (ze spr. 21)'!C472)=1,"TAK",IF(COUNTIF('Aglomeracje 2022 r.'!$C$13:$C$207,' Dane pomocnicze (ze spr. 21)'!C472)&gt;1,"TAK, UWAGA, wystepuje w sprawozdaniu więcej niż jeden raz!!!","BRAK"))</f>
        <v>BRAK</v>
      </c>
      <c r="C472" s="53" t="s">
        <v>564</v>
      </c>
      <c r="D472" s="53" t="s">
        <v>2264</v>
      </c>
      <c r="E472" s="53" t="s">
        <v>1639</v>
      </c>
      <c r="F472" s="53" t="s">
        <v>2195</v>
      </c>
      <c r="G472" s="53" t="s">
        <v>2210</v>
      </c>
      <c r="H472" s="53" t="s">
        <v>2211</v>
      </c>
      <c r="I472" s="53" t="s">
        <v>1945</v>
      </c>
      <c r="J472" s="53" t="s">
        <v>1809</v>
      </c>
      <c r="K472" s="53" t="s">
        <v>2264</v>
      </c>
      <c r="L472" s="53" t="s">
        <v>3715</v>
      </c>
      <c r="M472" s="53" t="s">
        <v>2264</v>
      </c>
      <c r="N472" s="53" t="s">
        <v>4675</v>
      </c>
      <c r="O472" s="54">
        <v>6252</v>
      </c>
      <c r="P472" s="53" t="s">
        <v>4676</v>
      </c>
      <c r="Q472" s="53">
        <v>1</v>
      </c>
      <c r="R472" s="55">
        <v>49.825899999999997</v>
      </c>
      <c r="S472" s="55">
        <v>19.637899999999998</v>
      </c>
      <c r="T472" s="55">
        <v>49.822699999999998</v>
      </c>
      <c r="U472" s="55">
        <v>19.604900000000001</v>
      </c>
      <c r="V472" s="53" t="s">
        <v>90</v>
      </c>
      <c r="W472" s="85">
        <v>15.4</v>
      </c>
      <c r="X472" s="87">
        <v>0</v>
      </c>
      <c r="Y472" s="1" t="s">
        <v>7433</v>
      </c>
    </row>
    <row r="473" spans="1:25" ht="50.1" hidden="1" customHeight="1" x14ac:dyDescent="0.25">
      <c r="A473" s="53" t="s">
        <v>90</v>
      </c>
      <c r="B473" s="53" t="str">
        <f>IF(COUNTIF('Aglomeracje 2022 r.'!$C$13:$C$207,' Dane pomocnicze (ze spr. 21)'!C473)=1,"TAK",IF(COUNTIF('Aglomeracje 2022 r.'!$C$13:$C$207,' Dane pomocnicze (ze spr. 21)'!C473)&gt;1,"TAK, UWAGA, wystepuje w sprawozdaniu więcej niż jeden raz!!!","BRAK"))</f>
        <v>BRAK</v>
      </c>
      <c r="C473" s="53" t="s">
        <v>565</v>
      </c>
      <c r="D473" s="53" t="s">
        <v>2265</v>
      </c>
      <c r="E473" s="53" t="s">
        <v>1650</v>
      </c>
      <c r="F473" s="53" t="s">
        <v>2195</v>
      </c>
      <c r="G473" s="53" t="s">
        <v>2198</v>
      </c>
      <c r="H473" s="53" t="s">
        <v>2199</v>
      </c>
      <c r="I473" s="53" t="s">
        <v>1945</v>
      </c>
      <c r="J473" s="53" t="s">
        <v>1809</v>
      </c>
      <c r="K473" s="53" t="s">
        <v>2265</v>
      </c>
      <c r="L473" s="53" t="s">
        <v>3669</v>
      </c>
      <c r="M473" s="53" t="s">
        <v>2265</v>
      </c>
      <c r="N473" s="53" t="s">
        <v>4677</v>
      </c>
      <c r="O473" s="54">
        <v>4100</v>
      </c>
      <c r="P473" s="53" t="s">
        <v>4678</v>
      </c>
      <c r="Q473" s="53">
        <v>2</v>
      </c>
      <c r="R473" s="55">
        <v>49.783499999999997</v>
      </c>
      <c r="S473" s="55">
        <v>20.974</v>
      </c>
      <c r="T473" s="55">
        <v>0</v>
      </c>
      <c r="U473" s="55">
        <v>0</v>
      </c>
      <c r="V473" s="53" t="s">
        <v>90</v>
      </c>
      <c r="W473" s="85">
        <v>0.4</v>
      </c>
      <c r="X473" s="87">
        <v>8</v>
      </c>
      <c r="Y473" s="1" t="s">
        <v>7434</v>
      </c>
    </row>
    <row r="474" spans="1:25" ht="50.1" hidden="1" customHeight="1" x14ac:dyDescent="0.25">
      <c r="A474" s="53" t="s">
        <v>90</v>
      </c>
      <c r="B474" s="53" t="str">
        <f>IF(COUNTIF('Aglomeracje 2022 r.'!$C$13:$C$207,' Dane pomocnicze (ze spr. 21)'!C474)=1,"TAK",IF(COUNTIF('Aglomeracje 2022 r.'!$C$13:$C$207,' Dane pomocnicze (ze spr. 21)'!C474)&gt;1,"TAK, UWAGA, wystepuje w sprawozdaniu więcej niż jeden raz!!!","BRAK"))</f>
        <v>BRAK</v>
      </c>
      <c r="C474" s="53" t="s">
        <v>566</v>
      </c>
      <c r="D474" s="53" t="s">
        <v>2266</v>
      </c>
      <c r="E474" s="53" t="s">
        <v>1639</v>
      </c>
      <c r="F474" s="53" t="s">
        <v>2195</v>
      </c>
      <c r="G474" s="53" t="s">
        <v>2201</v>
      </c>
      <c r="H474" s="53" t="s">
        <v>90</v>
      </c>
      <c r="I474" s="53" t="s">
        <v>1945</v>
      </c>
      <c r="J474" s="53" t="s">
        <v>1809</v>
      </c>
      <c r="K474" s="53" t="s">
        <v>2266</v>
      </c>
      <c r="L474" s="53" t="s">
        <v>3641</v>
      </c>
      <c r="M474" s="53" t="s">
        <v>2266</v>
      </c>
      <c r="N474" s="53" t="s">
        <v>4679</v>
      </c>
      <c r="O474" s="54">
        <v>3288</v>
      </c>
      <c r="P474" s="53" t="s">
        <v>4680</v>
      </c>
      <c r="Q474" s="53">
        <v>1</v>
      </c>
      <c r="R474" s="55">
        <v>50.066099999999999</v>
      </c>
      <c r="S474" s="55">
        <v>19.542899999999999</v>
      </c>
      <c r="T474" s="55">
        <v>50.0488</v>
      </c>
      <c r="U474" s="55">
        <v>19.532399999999999</v>
      </c>
      <c r="V474" s="53" t="s">
        <v>90</v>
      </c>
      <c r="W474" s="85">
        <v>0</v>
      </c>
      <c r="X474" s="87">
        <v>0</v>
      </c>
      <c r="Y474" s="1" t="s">
        <v>7166</v>
      </c>
    </row>
    <row r="475" spans="1:25" ht="50.1" hidden="1" customHeight="1" x14ac:dyDescent="0.25">
      <c r="A475" s="53" t="s">
        <v>90</v>
      </c>
      <c r="B475" s="53" t="str">
        <f>IF(COUNTIF('Aglomeracje 2022 r.'!$C$13:$C$207,' Dane pomocnicze (ze spr. 21)'!C475)=1,"TAK",IF(COUNTIF('Aglomeracje 2022 r.'!$C$13:$C$207,' Dane pomocnicze (ze spr. 21)'!C475)&gt;1,"TAK, UWAGA, wystepuje w sprawozdaniu więcej niż jeden raz!!!","BRAK"))</f>
        <v>BRAK</v>
      </c>
      <c r="C475" s="53" t="s">
        <v>567</v>
      </c>
      <c r="D475" s="53" t="s">
        <v>2270</v>
      </c>
      <c r="E475" s="53" t="s">
        <v>1639</v>
      </c>
      <c r="F475" s="53" t="s">
        <v>2195</v>
      </c>
      <c r="G475" s="53" t="s">
        <v>2239</v>
      </c>
      <c r="H475" s="53" t="s">
        <v>2199</v>
      </c>
      <c r="I475" s="53" t="s">
        <v>1945</v>
      </c>
      <c r="J475" s="53" t="s">
        <v>1809</v>
      </c>
      <c r="K475" s="53" t="s">
        <v>2270</v>
      </c>
      <c r="L475" s="53" t="s">
        <v>3669</v>
      </c>
      <c r="M475" s="53" t="s">
        <v>2270</v>
      </c>
      <c r="N475" s="53" t="s">
        <v>4687</v>
      </c>
      <c r="O475" s="54">
        <v>4277</v>
      </c>
      <c r="P475" s="53" t="s">
        <v>4688</v>
      </c>
      <c r="Q475" s="53">
        <v>1</v>
      </c>
      <c r="R475" s="55">
        <v>49.502499999999998</v>
      </c>
      <c r="S475" s="55">
        <v>20.401900000000001</v>
      </c>
      <c r="T475" s="55">
        <v>49.503100000000003</v>
      </c>
      <c r="U475" s="55">
        <v>20.424299999999999</v>
      </c>
      <c r="V475" s="53" t="s">
        <v>90</v>
      </c>
      <c r="W475" s="85">
        <v>0</v>
      </c>
      <c r="X475" s="87">
        <v>5.8</v>
      </c>
      <c r="Y475" s="1" t="s">
        <v>7435</v>
      </c>
    </row>
    <row r="476" spans="1:25" ht="50.1" hidden="1" customHeight="1" x14ac:dyDescent="0.25">
      <c r="A476" s="53" t="s">
        <v>90</v>
      </c>
      <c r="B476" s="53" t="str">
        <f>IF(COUNTIF('Aglomeracje 2022 r.'!$C$13:$C$207,' Dane pomocnicze (ze spr. 21)'!C476)=1,"TAK",IF(COUNTIF('Aglomeracje 2022 r.'!$C$13:$C$207,' Dane pomocnicze (ze spr. 21)'!C476)&gt;1,"TAK, UWAGA, wystepuje w sprawozdaniu więcej niż jeden raz!!!","BRAK"))</f>
        <v>BRAK</v>
      </c>
      <c r="C476" s="53" t="s">
        <v>568</v>
      </c>
      <c r="D476" s="53" t="s">
        <v>2272</v>
      </c>
      <c r="E476" s="53" t="s">
        <v>1650</v>
      </c>
      <c r="F476" s="53" t="s">
        <v>2195</v>
      </c>
      <c r="G476" s="53" t="s">
        <v>2251</v>
      </c>
      <c r="H476" s="53" t="s">
        <v>90</v>
      </c>
      <c r="I476" s="53" t="s">
        <v>1945</v>
      </c>
      <c r="J476" s="53" t="s">
        <v>1809</v>
      </c>
      <c r="K476" s="53" t="s">
        <v>2272</v>
      </c>
      <c r="L476" s="53" t="s">
        <v>3715</v>
      </c>
      <c r="M476" s="53" t="s">
        <v>2272</v>
      </c>
      <c r="N476" s="53" t="s">
        <v>4691</v>
      </c>
      <c r="O476" s="54">
        <v>8742</v>
      </c>
      <c r="P476" s="53" t="s">
        <v>4692</v>
      </c>
      <c r="Q476" s="53">
        <v>2</v>
      </c>
      <c r="R476" s="55">
        <v>49.908999999999999</v>
      </c>
      <c r="S476" s="55">
        <v>20.199300000000001</v>
      </c>
      <c r="T476" s="55">
        <v>0</v>
      </c>
      <c r="U476" s="55">
        <v>0</v>
      </c>
      <c r="V476" s="53" t="s">
        <v>90</v>
      </c>
      <c r="W476" s="85">
        <v>24.66</v>
      </c>
      <c r="X476" s="87">
        <v>6</v>
      </c>
      <c r="Y476" s="1" t="s">
        <v>7436</v>
      </c>
    </row>
    <row r="477" spans="1:25" ht="50.1" hidden="1" customHeight="1" x14ac:dyDescent="0.25">
      <c r="A477" s="53" t="s">
        <v>90</v>
      </c>
      <c r="B477" s="53" t="str">
        <f>IF(COUNTIF('Aglomeracje 2022 r.'!$C$13:$C$207,' Dane pomocnicze (ze spr. 21)'!C477)=1,"TAK",IF(COUNTIF('Aglomeracje 2022 r.'!$C$13:$C$207,' Dane pomocnicze (ze spr. 21)'!C477)&gt;1,"TAK, UWAGA, wystepuje w sprawozdaniu więcej niż jeden raz!!!","BRAK"))</f>
        <v>BRAK</v>
      </c>
      <c r="C477" s="53" t="s">
        <v>569</v>
      </c>
      <c r="D477" s="53" t="s">
        <v>2273</v>
      </c>
      <c r="E477" s="53" t="s">
        <v>1650</v>
      </c>
      <c r="F477" s="53" t="s">
        <v>2195</v>
      </c>
      <c r="G477" s="53" t="s">
        <v>2245</v>
      </c>
      <c r="H477" s="53" t="s">
        <v>2199</v>
      </c>
      <c r="I477" s="53" t="s">
        <v>1945</v>
      </c>
      <c r="J477" s="53" t="s">
        <v>1809</v>
      </c>
      <c r="K477" s="53" t="s">
        <v>2273</v>
      </c>
      <c r="L477" s="53" t="s">
        <v>3715</v>
      </c>
      <c r="M477" s="53" t="s">
        <v>2273</v>
      </c>
      <c r="N477" s="53" t="s">
        <v>4693</v>
      </c>
      <c r="O477" s="54">
        <v>41565</v>
      </c>
      <c r="P477" s="53" t="s">
        <v>4694</v>
      </c>
      <c r="Q477" s="53">
        <v>2</v>
      </c>
      <c r="R477" s="55">
        <v>49.729100000000003</v>
      </c>
      <c r="S477" s="55">
        <v>20.324400000000001</v>
      </c>
      <c r="T477" s="55">
        <v>0</v>
      </c>
      <c r="U477" s="55">
        <v>0</v>
      </c>
      <c r="V477" s="53" t="s">
        <v>90</v>
      </c>
      <c r="W477" s="85">
        <v>0</v>
      </c>
      <c r="X477" s="87">
        <v>0</v>
      </c>
      <c r="Y477" s="1" t="s">
        <v>7166</v>
      </c>
    </row>
    <row r="478" spans="1:25" ht="50.1" hidden="1" customHeight="1" x14ac:dyDescent="0.25">
      <c r="A478" s="53" t="s">
        <v>90</v>
      </c>
      <c r="B478" s="53" t="str">
        <f>IF(COUNTIF('Aglomeracje 2022 r.'!$C$13:$C$207,' Dane pomocnicze (ze spr. 21)'!C478)=1,"TAK",IF(COUNTIF('Aglomeracje 2022 r.'!$C$13:$C$207,' Dane pomocnicze (ze spr. 21)'!C478)&gt;1,"TAK, UWAGA, wystepuje w sprawozdaniu więcej niż jeden raz!!!","BRAK"))</f>
        <v>BRAK</v>
      </c>
      <c r="C478" s="53" t="s">
        <v>570</v>
      </c>
      <c r="D478" s="53" t="s">
        <v>2274</v>
      </c>
      <c r="E478" s="53" t="s">
        <v>1639</v>
      </c>
      <c r="F478" s="53" t="s">
        <v>2195</v>
      </c>
      <c r="G478" s="53" t="s">
        <v>2275</v>
      </c>
      <c r="H478" s="53" t="s">
        <v>90</v>
      </c>
      <c r="I478" s="53" t="s">
        <v>1945</v>
      </c>
      <c r="J478" s="53" t="s">
        <v>1809</v>
      </c>
      <c r="K478" s="53" t="s">
        <v>2274</v>
      </c>
      <c r="L478" s="53" t="s">
        <v>3669</v>
      </c>
      <c r="M478" s="53" t="s">
        <v>2274</v>
      </c>
      <c r="N478" s="53" t="s">
        <v>4695</v>
      </c>
      <c r="O478" s="54">
        <v>6087</v>
      </c>
      <c r="P478" s="53" t="s">
        <v>4696</v>
      </c>
      <c r="Q478" s="53">
        <v>1</v>
      </c>
      <c r="R478" s="55">
        <v>50.112099999999998</v>
      </c>
      <c r="S478" s="55">
        <v>20.171199999999999</v>
      </c>
      <c r="T478" s="55">
        <v>50.197099999999999</v>
      </c>
      <c r="U478" s="55">
        <v>20.321400000000001</v>
      </c>
      <c r="V478" s="53" t="s">
        <v>90</v>
      </c>
      <c r="W478" s="85">
        <v>0</v>
      </c>
      <c r="X478" s="87">
        <v>0</v>
      </c>
      <c r="Y478" s="1" t="s">
        <v>7166</v>
      </c>
    </row>
    <row r="479" spans="1:25" ht="50.1" hidden="1" customHeight="1" x14ac:dyDescent="0.25">
      <c r="A479" s="53" t="s">
        <v>90</v>
      </c>
      <c r="B479" s="53" t="str">
        <f>IF(COUNTIF('Aglomeracje 2022 r.'!$C$13:$C$207,' Dane pomocnicze (ze spr. 21)'!C479)=1,"TAK",IF(COUNTIF('Aglomeracje 2022 r.'!$C$13:$C$207,' Dane pomocnicze (ze spr. 21)'!C479)&gt;1,"TAK, UWAGA, wystepuje w sprawozdaniu więcej niż jeden raz!!!","BRAK"))</f>
        <v>BRAK</v>
      </c>
      <c r="C479" s="53" t="s">
        <v>571</v>
      </c>
      <c r="D479" s="53" t="s">
        <v>2276</v>
      </c>
      <c r="E479" s="53" t="s">
        <v>1639</v>
      </c>
      <c r="F479" s="53" t="s">
        <v>2195</v>
      </c>
      <c r="G479" s="53" t="s">
        <v>2198</v>
      </c>
      <c r="H479" s="53" t="s">
        <v>2199</v>
      </c>
      <c r="I479" s="53" t="s">
        <v>1945</v>
      </c>
      <c r="J479" s="53" t="s">
        <v>1809</v>
      </c>
      <c r="K479" s="53" t="s">
        <v>4697</v>
      </c>
      <c r="L479" s="53" t="s">
        <v>3669</v>
      </c>
      <c r="M479" s="53" t="s">
        <v>4698</v>
      </c>
      <c r="N479" s="53" t="s">
        <v>4699</v>
      </c>
      <c r="O479" s="54">
        <v>15083</v>
      </c>
      <c r="P479" s="53" t="s">
        <v>4700</v>
      </c>
      <c r="Q479" s="53">
        <v>1</v>
      </c>
      <c r="R479" s="55">
        <v>49.895200000000003</v>
      </c>
      <c r="S479" s="55">
        <v>21.0535</v>
      </c>
      <c r="T479" s="55">
        <v>49.903700000000001</v>
      </c>
      <c r="U479" s="55">
        <v>21.044899999999998</v>
      </c>
      <c r="V479" s="53" t="s">
        <v>90</v>
      </c>
      <c r="W479" s="85">
        <v>0.3</v>
      </c>
      <c r="X479" s="87">
        <v>19.600000000000001</v>
      </c>
      <c r="Y479" s="1" t="s">
        <v>7437</v>
      </c>
    </row>
    <row r="480" spans="1:25" ht="50.1" hidden="1" customHeight="1" x14ac:dyDescent="0.25">
      <c r="A480" s="53" t="s">
        <v>90</v>
      </c>
      <c r="B480" s="53" t="str">
        <f>IF(COUNTIF('Aglomeracje 2022 r.'!$C$13:$C$207,' Dane pomocnicze (ze spr. 21)'!C480)=1,"TAK",IF(COUNTIF('Aglomeracje 2022 r.'!$C$13:$C$207,' Dane pomocnicze (ze spr. 21)'!C480)&gt;1,"TAK, UWAGA, wystepuje w sprawozdaniu więcej niż jeden raz!!!","BRAK"))</f>
        <v>BRAK</v>
      </c>
      <c r="C480" s="53" t="s">
        <v>572</v>
      </c>
      <c r="D480" s="53" t="s">
        <v>2277</v>
      </c>
      <c r="E480" s="53" t="s">
        <v>1639</v>
      </c>
      <c r="F480" s="53" t="s">
        <v>2195</v>
      </c>
      <c r="G480" s="53" t="s">
        <v>2245</v>
      </c>
      <c r="H480" s="53" t="s">
        <v>2199</v>
      </c>
      <c r="I480" s="53" t="s">
        <v>1945</v>
      </c>
      <c r="J480" s="53" t="s">
        <v>1809</v>
      </c>
      <c r="K480" s="53" t="s">
        <v>2277</v>
      </c>
      <c r="L480" s="53" t="s">
        <v>3715</v>
      </c>
      <c r="M480" s="53" t="s">
        <v>2277</v>
      </c>
      <c r="N480" s="53" t="s">
        <v>4701</v>
      </c>
      <c r="O480" s="54">
        <v>3256</v>
      </c>
      <c r="P480" s="53" t="s">
        <v>4702</v>
      </c>
      <c r="Q480" s="53">
        <v>1</v>
      </c>
      <c r="R480" s="55">
        <v>49.761699999999998</v>
      </c>
      <c r="S480" s="55">
        <v>20.450900000000001</v>
      </c>
      <c r="T480" s="55">
        <v>49.747999999999998</v>
      </c>
      <c r="U480" s="55">
        <v>20.5655</v>
      </c>
      <c r="V480" s="53" t="s">
        <v>90</v>
      </c>
      <c r="W480" s="85">
        <v>0</v>
      </c>
      <c r="X480" s="87">
        <v>15</v>
      </c>
      <c r="Y480" s="1" t="s">
        <v>7438</v>
      </c>
    </row>
    <row r="481" spans="1:25" ht="50.1" hidden="1" customHeight="1" x14ac:dyDescent="0.25">
      <c r="A481" s="53" t="s">
        <v>90</v>
      </c>
      <c r="B481" s="53" t="str">
        <f>IF(COUNTIF('Aglomeracje 2022 r.'!$C$13:$C$207,' Dane pomocnicze (ze spr. 21)'!C481)=1,"TAK",IF(COUNTIF('Aglomeracje 2022 r.'!$C$13:$C$207,' Dane pomocnicze (ze spr. 21)'!C481)&gt;1,"TAK, UWAGA, wystepuje w sprawozdaniu więcej niż jeden raz!!!","BRAK"))</f>
        <v>BRAK</v>
      </c>
      <c r="C481" s="53" t="s">
        <v>573</v>
      </c>
      <c r="D481" s="53" t="s">
        <v>2278</v>
      </c>
      <c r="E481" s="53" t="s">
        <v>1639</v>
      </c>
      <c r="F481" s="53" t="s">
        <v>2195</v>
      </c>
      <c r="G481" s="53" t="s">
        <v>2255</v>
      </c>
      <c r="H481" s="53" t="s">
        <v>2256</v>
      </c>
      <c r="I481" s="53" t="s">
        <v>1945</v>
      </c>
      <c r="J481" s="53" t="s">
        <v>1809</v>
      </c>
      <c r="K481" s="53" t="s">
        <v>2278</v>
      </c>
      <c r="L481" s="53" t="s">
        <v>3669</v>
      </c>
      <c r="M481" s="53" t="s">
        <v>2278</v>
      </c>
      <c r="N481" s="53" t="s">
        <v>4703</v>
      </c>
      <c r="O481" s="54">
        <v>4429</v>
      </c>
      <c r="P481" s="53" t="s">
        <v>4704</v>
      </c>
      <c r="Q481" s="53">
        <v>1</v>
      </c>
      <c r="R481" s="55">
        <v>50.309714489999998</v>
      </c>
      <c r="S481" s="55">
        <v>21.077082610000001</v>
      </c>
      <c r="T481" s="55">
        <v>50.325181000000001</v>
      </c>
      <c r="U481" s="55">
        <v>21.075169160000002</v>
      </c>
      <c r="V481" s="53" t="s">
        <v>90</v>
      </c>
      <c r="W481" s="85">
        <v>0</v>
      </c>
      <c r="X481" s="87">
        <v>0.9</v>
      </c>
      <c r="Y481" s="1" t="s">
        <v>7439</v>
      </c>
    </row>
    <row r="482" spans="1:25" ht="50.1" hidden="1" customHeight="1" x14ac:dyDescent="0.25">
      <c r="A482" s="53" t="s">
        <v>90</v>
      </c>
      <c r="B482" s="53" t="str">
        <f>IF(COUNTIF('Aglomeracje 2022 r.'!$C$13:$C$207,' Dane pomocnicze (ze spr. 21)'!C482)=1,"TAK",IF(COUNTIF('Aglomeracje 2022 r.'!$C$13:$C$207,' Dane pomocnicze (ze spr. 21)'!C482)&gt;1,"TAK, UWAGA, wystepuje w sprawozdaniu więcej niż jeden raz!!!","BRAK"))</f>
        <v>BRAK</v>
      </c>
      <c r="C482" s="53" t="s">
        <v>574</v>
      </c>
      <c r="D482" s="53" t="s">
        <v>2279</v>
      </c>
      <c r="E482" s="53" t="s">
        <v>1639</v>
      </c>
      <c r="F482" s="53" t="s">
        <v>2195</v>
      </c>
      <c r="G482" s="53" t="s">
        <v>2230</v>
      </c>
      <c r="H482" s="53" t="s">
        <v>2199</v>
      </c>
      <c r="I482" s="53" t="s">
        <v>1945</v>
      </c>
      <c r="J482" s="53" t="s">
        <v>1809</v>
      </c>
      <c r="K482" s="53" t="s">
        <v>2279</v>
      </c>
      <c r="L482" s="53" t="s">
        <v>3715</v>
      </c>
      <c r="M482" s="53" t="s">
        <v>2279</v>
      </c>
      <c r="N482" s="53" t="s">
        <v>4705</v>
      </c>
      <c r="O482" s="54">
        <v>3650</v>
      </c>
      <c r="P482" s="53" t="s">
        <v>4706</v>
      </c>
      <c r="Q482" s="53">
        <v>1</v>
      </c>
      <c r="R482" s="55">
        <v>49.490099999999998</v>
      </c>
      <c r="S482" s="55">
        <v>20.6784</v>
      </c>
      <c r="T482" s="55">
        <v>49.500399999999999</v>
      </c>
      <c r="U482" s="55">
        <v>20.6736</v>
      </c>
      <c r="V482" s="53" t="s">
        <v>90</v>
      </c>
      <c r="W482" s="85">
        <v>0</v>
      </c>
      <c r="X482" s="87">
        <v>0</v>
      </c>
      <c r="Y482" s="1" t="s">
        <v>7166</v>
      </c>
    </row>
    <row r="483" spans="1:25" ht="50.1" hidden="1" customHeight="1" x14ac:dyDescent="0.25">
      <c r="A483" s="53" t="s">
        <v>90</v>
      </c>
      <c r="B483" s="53" t="str">
        <f>IF(COUNTIF('Aglomeracje 2022 r.'!$C$13:$C$207,' Dane pomocnicze (ze spr. 21)'!C483)=1,"TAK",IF(COUNTIF('Aglomeracje 2022 r.'!$C$13:$C$207,' Dane pomocnicze (ze spr. 21)'!C483)&gt;1,"TAK, UWAGA, wystepuje w sprawozdaniu więcej niż jeden raz!!!","BRAK"))</f>
        <v>BRAK</v>
      </c>
      <c r="C483" s="53" t="s">
        <v>575</v>
      </c>
      <c r="D483" s="53" t="s">
        <v>2280</v>
      </c>
      <c r="E483" s="53" t="s">
        <v>1639</v>
      </c>
      <c r="F483" s="53" t="s">
        <v>2195</v>
      </c>
      <c r="G483" s="53" t="s">
        <v>2260</v>
      </c>
      <c r="H483" s="53" t="s">
        <v>2199</v>
      </c>
      <c r="I483" s="53" t="s">
        <v>2281</v>
      </c>
      <c r="J483" s="53" t="s">
        <v>2282</v>
      </c>
      <c r="K483" s="53" t="s">
        <v>2280</v>
      </c>
      <c r="L483" s="53" t="s">
        <v>3715</v>
      </c>
      <c r="M483" s="53" t="s">
        <v>2280</v>
      </c>
      <c r="N483" s="53" t="s">
        <v>4707</v>
      </c>
      <c r="O483" s="54">
        <v>6479</v>
      </c>
      <c r="P483" s="53" t="s">
        <v>4708</v>
      </c>
      <c r="Q483" s="53">
        <v>1</v>
      </c>
      <c r="R483" s="55">
        <v>49.478164470000003</v>
      </c>
      <c r="S483" s="55">
        <v>19.695302389999998</v>
      </c>
      <c r="T483" s="55">
        <v>49.466130560000003</v>
      </c>
      <c r="U483" s="55">
        <v>19.684597220000001</v>
      </c>
      <c r="V483" s="53" t="s">
        <v>90</v>
      </c>
      <c r="W483" s="85">
        <v>20</v>
      </c>
      <c r="X483" s="87">
        <v>0</v>
      </c>
      <c r="Y483" s="1" t="s">
        <v>7410</v>
      </c>
    </row>
    <row r="484" spans="1:25" ht="50.1" hidden="1" customHeight="1" x14ac:dyDescent="0.25">
      <c r="A484" s="53" t="s">
        <v>90</v>
      </c>
      <c r="B484" s="53" t="str">
        <f>IF(COUNTIF('Aglomeracje 2022 r.'!$C$13:$C$207,' Dane pomocnicze (ze spr. 21)'!C484)=1,"TAK",IF(COUNTIF('Aglomeracje 2022 r.'!$C$13:$C$207,' Dane pomocnicze (ze spr. 21)'!C484)&gt;1,"TAK, UWAGA, wystepuje w sprawozdaniu więcej niż jeden raz!!!","BRAK"))</f>
        <v>BRAK</v>
      </c>
      <c r="C484" s="53" t="s">
        <v>576</v>
      </c>
      <c r="D484" s="53" t="s">
        <v>2283</v>
      </c>
      <c r="E484" s="53" t="s">
        <v>1650</v>
      </c>
      <c r="F484" s="53" t="s">
        <v>2195</v>
      </c>
      <c r="G484" s="53" t="s">
        <v>2210</v>
      </c>
      <c r="H484" s="53" t="s">
        <v>90</v>
      </c>
      <c r="I484" s="53" t="s">
        <v>1945</v>
      </c>
      <c r="J484" s="53" t="s">
        <v>1809</v>
      </c>
      <c r="K484" s="53" t="s">
        <v>2283</v>
      </c>
      <c r="L484" s="53" t="s">
        <v>3715</v>
      </c>
      <c r="M484" s="53" t="s">
        <v>2283</v>
      </c>
      <c r="N484" s="53" t="s">
        <v>4709</v>
      </c>
      <c r="O484" s="54">
        <v>11064</v>
      </c>
      <c r="P484" s="53" t="s">
        <v>4710</v>
      </c>
      <c r="Q484" s="53">
        <v>2</v>
      </c>
      <c r="R484" s="55">
        <v>49.997999999999998</v>
      </c>
      <c r="S484" s="55">
        <v>19.5124</v>
      </c>
      <c r="T484" s="55">
        <v>0</v>
      </c>
      <c r="U484" s="55">
        <v>0</v>
      </c>
      <c r="V484" s="53" t="s">
        <v>90</v>
      </c>
      <c r="W484" s="85">
        <v>70</v>
      </c>
      <c r="X484" s="87">
        <v>0</v>
      </c>
      <c r="Y484" s="1" t="s">
        <v>7440</v>
      </c>
    </row>
    <row r="485" spans="1:25" ht="50.1" hidden="1" customHeight="1" x14ac:dyDescent="0.25">
      <c r="A485" s="53" t="s">
        <v>90</v>
      </c>
      <c r="B485" s="53" t="str">
        <f>IF(COUNTIF('Aglomeracje 2022 r.'!$C$13:$C$207,' Dane pomocnicze (ze spr. 21)'!C485)=1,"TAK",IF(COUNTIF('Aglomeracje 2022 r.'!$C$13:$C$207,' Dane pomocnicze (ze spr. 21)'!C485)&gt;1,"TAK, UWAGA, wystepuje w sprawozdaniu więcej niż jeden raz!!!","BRAK"))</f>
        <v>BRAK</v>
      </c>
      <c r="C485" s="53" t="s">
        <v>577</v>
      </c>
      <c r="D485" s="53" t="s">
        <v>2284</v>
      </c>
      <c r="E485" s="53" t="s">
        <v>1650</v>
      </c>
      <c r="F485" s="53" t="s">
        <v>2195</v>
      </c>
      <c r="G485" s="53" t="s">
        <v>2198</v>
      </c>
      <c r="H485" s="53" t="s">
        <v>2199</v>
      </c>
      <c r="I485" s="53" t="s">
        <v>1945</v>
      </c>
      <c r="J485" s="53" t="s">
        <v>1809</v>
      </c>
      <c r="K485" s="53" t="s">
        <v>2284</v>
      </c>
      <c r="L485" s="53" t="s">
        <v>3669</v>
      </c>
      <c r="M485" s="53" t="s">
        <v>2284</v>
      </c>
      <c r="N485" s="53" t="s">
        <v>4711</v>
      </c>
      <c r="O485" s="54">
        <v>5177</v>
      </c>
      <c r="P485" s="53" t="s">
        <v>4712</v>
      </c>
      <c r="Q485" s="53">
        <v>3</v>
      </c>
      <c r="R485" s="55">
        <v>49.512300000000003</v>
      </c>
      <c r="S485" s="55">
        <v>20.4832</v>
      </c>
      <c r="T485" s="55">
        <v>0</v>
      </c>
      <c r="U485" s="55">
        <v>0</v>
      </c>
      <c r="V485" s="53" t="s">
        <v>90</v>
      </c>
      <c r="W485" s="85">
        <v>0</v>
      </c>
      <c r="X485" s="87">
        <v>0</v>
      </c>
      <c r="Y485" s="1" t="s">
        <v>7166</v>
      </c>
    </row>
    <row r="486" spans="1:25" ht="50.1" hidden="1" customHeight="1" x14ac:dyDescent="0.25">
      <c r="A486" s="53" t="s">
        <v>90</v>
      </c>
      <c r="B486" s="53" t="str">
        <f>IF(COUNTIF('Aglomeracje 2022 r.'!$C$13:$C$207,' Dane pomocnicze (ze spr. 21)'!C486)=1,"TAK",IF(COUNTIF('Aglomeracje 2022 r.'!$C$13:$C$207,' Dane pomocnicze (ze spr. 21)'!C486)&gt;1,"TAK, UWAGA, wystepuje w sprawozdaniu więcej niż jeden raz!!!","BRAK"))</f>
        <v>BRAK</v>
      </c>
      <c r="C486" s="53" t="s">
        <v>578</v>
      </c>
      <c r="D486" s="53" t="s">
        <v>2286</v>
      </c>
      <c r="E486" s="53" t="s">
        <v>1639</v>
      </c>
      <c r="F486" s="53" t="s">
        <v>2195</v>
      </c>
      <c r="G486" s="53" t="s">
        <v>2239</v>
      </c>
      <c r="H486" s="53" t="s">
        <v>2199</v>
      </c>
      <c r="I486" s="53" t="s">
        <v>1945</v>
      </c>
      <c r="J486" s="53" t="s">
        <v>1809</v>
      </c>
      <c r="K486" s="53" t="s">
        <v>2286</v>
      </c>
      <c r="L486" s="53" t="s">
        <v>3715</v>
      </c>
      <c r="M486" s="53" t="s">
        <v>2286</v>
      </c>
      <c r="N486" s="53" t="s">
        <v>4715</v>
      </c>
      <c r="O486" s="54">
        <v>2094</v>
      </c>
      <c r="P486" s="53" t="s">
        <v>4716</v>
      </c>
      <c r="Q486" s="53">
        <v>1</v>
      </c>
      <c r="R486" s="55">
        <v>49.814799999999998</v>
      </c>
      <c r="S486" s="55">
        <v>20.5929</v>
      </c>
      <c r="T486" s="55">
        <v>49.780099999999997</v>
      </c>
      <c r="U486" s="55">
        <v>20.610199999999999</v>
      </c>
      <c r="V486" s="53" t="s">
        <v>90</v>
      </c>
      <c r="W486" s="85">
        <v>15.5</v>
      </c>
      <c r="X486" s="87">
        <v>0</v>
      </c>
      <c r="Y486" s="1" t="s">
        <v>7441</v>
      </c>
    </row>
    <row r="487" spans="1:25" ht="50.1" hidden="1" customHeight="1" x14ac:dyDescent="0.25">
      <c r="A487" s="53" t="s">
        <v>90</v>
      </c>
      <c r="B487" s="53" t="str">
        <f>IF(COUNTIF('Aglomeracje 2022 r.'!$C$13:$C$207,' Dane pomocnicze (ze spr. 21)'!C487)=1,"TAK",IF(COUNTIF('Aglomeracje 2022 r.'!$C$13:$C$207,' Dane pomocnicze (ze spr. 21)'!C487)&gt;1,"TAK, UWAGA, wystepuje w sprawozdaniu więcej niż jeden raz!!!","BRAK"))</f>
        <v>BRAK</v>
      </c>
      <c r="C487" s="53" t="s">
        <v>579</v>
      </c>
      <c r="D487" s="53" t="s">
        <v>2287</v>
      </c>
      <c r="E487" s="53" t="s">
        <v>1639</v>
      </c>
      <c r="F487" s="53" t="s">
        <v>2195</v>
      </c>
      <c r="G487" s="53" t="s">
        <v>2260</v>
      </c>
      <c r="H487" s="53" t="s">
        <v>2199</v>
      </c>
      <c r="I487" s="53" t="s">
        <v>1945</v>
      </c>
      <c r="J487" s="53" t="s">
        <v>1809</v>
      </c>
      <c r="K487" s="53" t="s">
        <v>2287</v>
      </c>
      <c r="L487" s="53" t="s">
        <v>3715</v>
      </c>
      <c r="M487" s="53" t="s">
        <v>2287</v>
      </c>
      <c r="N487" s="53" t="s">
        <v>4717</v>
      </c>
      <c r="O487" s="54">
        <v>8680</v>
      </c>
      <c r="P487" s="53" t="s">
        <v>4718</v>
      </c>
      <c r="Q487" s="53">
        <v>1</v>
      </c>
      <c r="R487" s="55">
        <v>49.525500000000001</v>
      </c>
      <c r="S487" s="55">
        <v>20.3201</v>
      </c>
      <c r="T487" s="55">
        <v>49.514099999999999</v>
      </c>
      <c r="U487" s="55">
        <v>20.4178</v>
      </c>
      <c r="V487" s="53" t="s">
        <v>90</v>
      </c>
      <c r="W487" s="85">
        <v>19</v>
      </c>
      <c r="X487" s="87">
        <v>15</v>
      </c>
      <c r="Y487" s="1" t="s">
        <v>7442</v>
      </c>
    </row>
    <row r="488" spans="1:25" ht="50.1" hidden="1" customHeight="1" x14ac:dyDescent="0.25">
      <c r="A488" s="53" t="s">
        <v>90</v>
      </c>
      <c r="B488" s="53" t="str">
        <f>IF(COUNTIF('Aglomeracje 2022 r.'!$C$13:$C$207,' Dane pomocnicze (ze spr. 21)'!C488)=1,"TAK",IF(COUNTIF('Aglomeracje 2022 r.'!$C$13:$C$207,' Dane pomocnicze (ze spr. 21)'!C488)&gt;1,"TAK, UWAGA, wystepuje w sprawozdaniu więcej niż jeden raz!!!","BRAK"))</f>
        <v>BRAK</v>
      </c>
      <c r="C488" s="53" t="s">
        <v>580</v>
      </c>
      <c r="D488" s="53" t="s">
        <v>2288</v>
      </c>
      <c r="E488" s="53" t="s">
        <v>1639</v>
      </c>
      <c r="F488" s="53" t="s">
        <v>2195</v>
      </c>
      <c r="G488" s="53" t="s">
        <v>2230</v>
      </c>
      <c r="H488" s="53" t="s">
        <v>2199</v>
      </c>
      <c r="I488" s="53" t="s">
        <v>1945</v>
      </c>
      <c r="J488" s="53" t="s">
        <v>1809</v>
      </c>
      <c r="K488" s="53" t="s">
        <v>4719</v>
      </c>
      <c r="L488" s="53" t="s">
        <v>3715</v>
      </c>
      <c r="M488" s="53" t="s">
        <v>4719</v>
      </c>
      <c r="N488" s="53" t="s">
        <v>4720</v>
      </c>
      <c r="O488" s="54">
        <v>9843</v>
      </c>
      <c r="P488" s="53" t="s">
        <v>4721</v>
      </c>
      <c r="Q488" s="53">
        <v>1</v>
      </c>
      <c r="R488" s="55">
        <v>49.626199999999997</v>
      </c>
      <c r="S488" s="55">
        <v>20.9405</v>
      </c>
      <c r="T488" s="55">
        <v>49.665900000000001</v>
      </c>
      <c r="U488" s="55">
        <v>20.949400000000001</v>
      </c>
      <c r="V488" s="53" t="s">
        <v>90</v>
      </c>
      <c r="W488" s="85">
        <v>31</v>
      </c>
      <c r="X488" s="87">
        <v>0</v>
      </c>
      <c r="Y488" s="1" t="s">
        <v>7443</v>
      </c>
    </row>
    <row r="489" spans="1:25" ht="50.1" hidden="1" customHeight="1" x14ac:dyDescent="0.25">
      <c r="A489" s="53" t="s">
        <v>90</v>
      </c>
      <c r="B489" s="53" t="str">
        <f>IF(COUNTIF('Aglomeracje 2022 r.'!$C$13:$C$207,' Dane pomocnicze (ze spr. 21)'!C489)=1,"TAK",IF(COUNTIF('Aglomeracje 2022 r.'!$C$13:$C$207,' Dane pomocnicze (ze spr. 21)'!C489)&gt;1,"TAK, UWAGA, wystepuje w sprawozdaniu więcej niż jeden raz!!!","BRAK"))</f>
        <v>BRAK</v>
      </c>
      <c r="C489" s="53" t="s">
        <v>581</v>
      </c>
      <c r="D489" s="53" t="s">
        <v>2283</v>
      </c>
      <c r="E489" s="53" t="s">
        <v>1639</v>
      </c>
      <c r="F489" s="53" t="s">
        <v>2195</v>
      </c>
      <c r="G489" s="53" t="s">
        <v>2260</v>
      </c>
      <c r="H489" s="53" t="s">
        <v>2211</v>
      </c>
      <c r="I489" s="53" t="s">
        <v>1945</v>
      </c>
      <c r="J489" s="53" t="s">
        <v>1809</v>
      </c>
      <c r="K489" s="53" t="s">
        <v>2283</v>
      </c>
      <c r="L489" s="53" t="s">
        <v>3715</v>
      </c>
      <c r="M489" s="53" t="s">
        <v>2283</v>
      </c>
      <c r="N489" s="53" t="s">
        <v>4722</v>
      </c>
      <c r="O489" s="54">
        <v>2531</v>
      </c>
      <c r="P489" s="53" t="s">
        <v>4723</v>
      </c>
      <c r="Q489" s="53">
        <v>1</v>
      </c>
      <c r="R489" s="55">
        <v>49.576599999999999</v>
      </c>
      <c r="S489" s="55">
        <v>19.820699999999999</v>
      </c>
      <c r="T489" s="55">
        <v>49.5944</v>
      </c>
      <c r="U489" s="55">
        <v>19.8627</v>
      </c>
      <c r="V489" s="53" t="s">
        <v>90</v>
      </c>
      <c r="W489" s="85">
        <v>0</v>
      </c>
      <c r="X489" s="87">
        <v>0</v>
      </c>
      <c r="Y489" s="1" t="s">
        <v>7166</v>
      </c>
    </row>
    <row r="490" spans="1:25" ht="50.1" hidden="1" customHeight="1" x14ac:dyDescent="0.25">
      <c r="A490" s="53" t="s">
        <v>90</v>
      </c>
      <c r="B490" s="53" t="str">
        <f>IF(COUNTIF('Aglomeracje 2022 r.'!$C$13:$C$207,' Dane pomocnicze (ze spr. 21)'!C490)=1,"TAK",IF(COUNTIF('Aglomeracje 2022 r.'!$C$13:$C$207,' Dane pomocnicze (ze spr. 21)'!C490)&gt;1,"TAK, UWAGA, wystepuje w sprawozdaniu więcej niż jeden raz!!!","BRAK"))</f>
        <v>BRAK</v>
      </c>
      <c r="C490" s="53" t="s">
        <v>582</v>
      </c>
      <c r="D490" s="53" t="s">
        <v>2289</v>
      </c>
      <c r="E490" s="53" t="s">
        <v>1639</v>
      </c>
      <c r="F490" s="53" t="s">
        <v>2195</v>
      </c>
      <c r="G490" s="53" t="s">
        <v>2224</v>
      </c>
      <c r="H490" s="53" t="s">
        <v>90</v>
      </c>
      <c r="I490" s="53" t="s">
        <v>1945</v>
      </c>
      <c r="J490" s="53" t="s">
        <v>1809</v>
      </c>
      <c r="K490" s="53" t="s">
        <v>2289</v>
      </c>
      <c r="L490" s="53" t="s">
        <v>3715</v>
      </c>
      <c r="M490" s="53" t="s">
        <v>2289</v>
      </c>
      <c r="N490" s="53" t="s">
        <v>4724</v>
      </c>
      <c r="O490" s="54">
        <v>4913</v>
      </c>
      <c r="P490" s="53" t="s">
        <v>4725</v>
      </c>
      <c r="Q490" s="53">
        <v>1</v>
      </c>
      <c r="R490" s="55">
        <v>49.802900000000001</v>
      </c>
      <c r="S490" s="55">
        <v>20.418700000000001</v>
      </c>
      <c r="T490" s="55">
        <v>49.837200000000003</v>
      </c>
      <c r="U490" s="55">
        <v>20.425699999999999</v>
      </c>
      <c r="V490" s="53" t="s">
        <v>90</v>
      </c>
      <c r="W490" s="85">
        <v>0</v>
      </c>
      <c r="X490" s="87">
        <v>0</v>
      </c>
      <c r="Y490" s="1" t="s">
        <v>7166</v>
      </c>
    </row>
    <row r="491" spans="1:25" ht="50.1" hidden="1" customHeight="1" x14ac:dyDescent="0.25">
      <c r="A491" s="53" t="s">
        <v>90</v>
      </c>
      <c r="B491" s="53" t="str">
        <f>IF(COUNTIF('Aglomeracje 2022 r.'!$C$13:$C$207,' Dane pomocnicze (ze spr. 21)'!C491)=1,"TAK",IF(COUNTIF('Aglomeracje 2022 r.'!$C$13:$C$207,' Dane pomocnicze (ze spr. 21)'!C491)&gt;1,"TAK, UWAGA, wystepuje w sprawozdaniu więcej niż jeden raz!!!","BRAK"))</f>
        <v>BRAK</v>
      </c>
      <c r="C491" s="53" t="s">
        <v>583</v>
      </c>
      <c r="D491" s="53" t="s">
        <v>2290</v>
      </c>
      <c r="E491" s="53" t="s">
        <v>1650</v>
      </c>
      <c r="F491" s="53" t="s">
        <v>2195</v>
      </c>
      <c r="G491" s="53" t="s">
        <v>2291</v>
      </c>
      <c r="H491" s="53" t="s">
        <v>2199</v>
      </c>
      <c r="I491" s="53" t="s">
        <v>1945</v>
      </c>
      <c r="J491" s="53" t="s">
        <v>1809</v>
      </c>
      <c r="K491" s="53" t="s">
        <v>2290</v>
      </c>
      <c r="L491" s="53" t="s">
        <v>3715</v>
      </c>
      <c r="M491" s="53" t="s">
        <v>2290</v>
      </c>
      <c r="N491" s="53" t="s">
        <v>4726</v>
      </c>
      <c r="O491" s="54">
        <v>7650</v>
      </c>
      <c r="P491" s="53">
        <v>0</v>
      </c>
      <c r="Q491" s="53">
        <v>2</v>
      </c>
      <c r="R491" s="55">
        <v>49.719499999999996</v>
      </c>
      <c r="S491" s="55">
        <v>20.2502</v>
      </c>
      <c r="T491" s="55">
        <v>0</v>
      </c>
      <c r="U491" s="55">
        <v>0</v>
      </c>
      <c r="V491" s="53" t="s">
        <v>90</v>
      </c>
      <c r="W491" s="85">
        <v>25.5</v>
      </c>
      <c r="X491" s="87">
        <v>0</v>
      </c>
      <c r="Y491" s="1" t="s">
        <v>7444</v>
      </c>
    </row>
    <row r="492" spans="1:25" ht="50.1" hidden="1" customHeight="1" x14ac:dyDescent="0.25">
      <c r="A492" s="53" t="s">
        <v>90</v>
      </c>
      <c r="B492" s="53" t="str">
        <f>IF(COUNTIF('Aglomeracje 2022 r.'!$C$13:$C$207,' Dane pomocnicze (ze spr. 21)'!C492)=1,"TAK",IF(COUNTIF('Aglomeracje 2022 r.'!$C$13:$C$207,' Dane pomocnicze (ze spr. 21)'!C492)&gt;1,"TAK, UWAGA, wystepuje w sprawozdaniu więcej niż jeden raz!!!","BRAK"))</f>
        <v>BRAK</v>
      </c>
      <c r="C492" s="53" t="s">
        <v>584</v>
      </c>
      <c r="D492" s="53" t="s">
        <v>2292</v>
      </c>
      <c r="E492" s="53" t="s">
        <v>1639</v>
      </c>
      <c r="F492" s="53" t="s">
        <v>2195</v>
      </c>
      <c r="G492" s="53" t="s">
        <v>2208</v>
      </c>
      <c r="H492" s="53" t="s">
        <v>2211</v>
      </c>
      <c r="I492" s="53" t="s">
        <v>1945</v>
      </c>
      <c r="J492" s="53" t="s">
        <v>1809</v>
      </c>
      <c r="K492" s="53" t="s">
        <v>2292</v>
      </c>
      <c r="L492" s="53" t="s">
        <v>3715</v>
      </c>
      <c r="M492" s="53" t="s">
        <v>2292</v>
      </c>
      <c r="N492" s="53" t="s">
        <v>4727</v>
      </c>
      <c r="O492" s="54">
        <v>3687</v>
      </c>
      <c r="P492" s="53" t="s">
        <v>4728</v>
      </c>
      <c r="Q492" s="53">
        <v>1</v>
      </c>
      <c r="R492" s="55">
        <v>49.950800000000001</v>
      </c>
      <c r="S492" s="55">
        <v>19.2637</v>
      </c>
      <c r="T492" s="55">
        <v>49.959400000000002</v>
      </c>
      <c r="U492" s="55">
        <v>19.232500000000002</v>
      </c>
      <c r="V492" s="53" t="s">
        <v>90</v>
      </c>
      <c r="W492" s="85">
        <v>0</v>
      </c>
      <c r="X492" s="87">
        <v>0</v>
      </c>
      <c r="Y492" s="1" t="s">
        <v>7166</v>
      </c>
    </row>
    <row r="493" spans="1:25" ht="50.1" hidden="1" customHeight="1" x14ac:dyDescent="0.25">
      <c r="A493" s="53" t="s">
        <v>90</v>
      </c>
      <c r="B493" s="53" t="str">
        <f>IF(COUNTIF('Aglomeracje 2022 r.'!$C$13:$C$207,' Dane pomocnicze (ze spr. 21)'!C493)=1,"TAK",IF(COUNTIF('Aglomeracje 2022 r.'!$C$13:$C$207,' Dane pomocnicze (ze spr. 21)'!C493)&gt;1,"TAK, UWAGA, wystepuje w sprawozdaniu więcej niż jeden raz!!!","BRAK"))</f>
        <v>BRAK</v>
      </c>
      <c r="C493" s="53" t="s">
        <v>585</v>
      </c>
      <c r="D493" s="53" t="s">
        <v>2293</v>
      </c>
      <c r="E493" s="53" t="s">
        <v>1639</v>
      </c>
      <c r="F493" s="53" t="s">
        <v>2195</v>
      </c>
      <c r="G493" s="53" t="s">
        <v>2275</v>
      </c>
      <c r="H493" s="53" t="s">
        <v>90</v>
      </c>
      <c r="I493" s="53" t="s">
        <v>1945</v>
      </c>
      <c r="J493" s="53" t="s">
        <v>1809</v>
      </c>
      <c r="K493" s="53" t="s">
        <v>2293</v>
      </c>
      <c r="L493" s="53" t="s">
        <v>3669</v>
      </c>
      <c r="M493" s="53" t="s">
        <v>2293</v>
      </c>
      <c r="N493" s="53" t="s">
        <v>4729</v>
      </c>
      <c r="O493" s="54">
        <v>5700</v>
      </c>
      <c r="P493" s="53" t="s">
        <v>4730</v>
      </c>
      <c r="Q493" s="53">
        <v>1</v>
      </c>
      <c r="R493" s="55">
        <v>50.168300000000002</v>
      </c>
      <c r="S493" s="55">
        <v>20.5746</v>
      </c>
      <c r="T493" s="55">
        <v>50.167900000000003</v>
      </c>
      <c r="U493" s="55">
        <v>20.5671</v>
      </c>
      <c r="V493" s="53" t="s">
        <v>90</v>
      </c>
      <c r="W493" s="85">
        <v>0</v>
      </c>
      <c r="X493" s="87">
        <v>0</v>
      </c>
      <c r="Y493" s="1" t="s">
        <v>7166</v>
      </c>
    </row>
    <row r="494" spans="1:25" ht="50.1" hidden="1" customHeight="1" x14ac:dyDescent="0.25">
      <c r="A494" s="53" t="s">
        <v>90</v>
      </c>
      <c r="B494" s="53" t="str">
        <f>IF(COUNTIF('Aglomeracje 2022 r.'!$C$13:$C$207,' Dane pomocnicze (ze spr. 21)'!C494)=1,"TAK",IF(COUNTIF('Aglomeracje 2022 r.'!$C$13:$C$207,' Dane pomocnicze (ze spr. 21)'!C494)&gt;1,"TAK, UWAGA, wystepuje w sprawozdaniu więcej niż jeden raz!!!","BRAK"))</f>
        <v>BRAK</v>
      </c>
      <c r="C494" s="53" t="s">
        <v>586</v>
      </c>
      <c r="D494" s="53" t="s">
        <v>2294</v>
      </c>
      <c r="E494" s="53" t="s">
        <v>1639</v>
      </c>
      <c r="F494" s="53" t="s">
        <v>2195</v>
      </c>
      <c r="G494" s="53" t="s">
        <v>2198</v>
      </c>
      <c r="H494" s="53" t="s">
        <v>2199</v>
      </c>
      <c r="I494" s="53" t="s">
        <v>1945</v>
      </c>
      <c r="J494" s="53" t="s">
        <v>1809</v>
      </c>
      <c r="K494" s="53" t="s">
        <v>2294</v>
      </c>
      <c r="L494" s="53" t="s">
        <v>3715</v>
      </c>
      <c r="M494" s="53" t="s">
        <v>2294</v>
      </c>
      <c r="N494" s="53" t="s">
        <v>4731</v>
      </c>
      <c r="O494" s="54">
        <v>4621</v>
      </c>
      <c r="P494" s="53" t="s">
        <v>4732</v>
      </c>
      <c r="Q494" s="53">
        <v>1</v>
      </c>
      <c r="R494" s="55">
        <v>49.922699999999999</v>
      </c>
      <c r="S494" s="55">
        <v>20.944600000000001</v>
      </c>
      <c r="T494" s="55">
        <v>49.945500000000003</v>
      </c>
      <c r="U494" s="55">
        <v>20.9406</v>
      </c>
      <c r="V494" s="53" t="s">
        <v>90</v>
      </c>
      <c r="W494" s="85">
        <v>0</v>
      </c>
      <c r="X494" s="87">
        <v>0</v>
      </c>
      <c r="Y494" s="1" t="s">
        <v>7166</v>
      </c>
    </row>
    <row r="495" spans="1:25" ht="50.1" hidden="1" customHeight="1" x14ac:dyDescent="0.25">
      <c r="A495" s="53" t="s">
        <v>90</v>
      </c>
      <c r="B495" s="53" t="str">
        <f>IF(COUNTIF('Aglomeracje 2022 r.'!$C$13:$C$207,' Dane pomocnicze (ze spr. 21)'!C495)=1,"TAK",IF(COUNTIF('Aglomeracje 2022 r.'!$C$13:$C$207,' Dane pomocnicze (ze spr. 21)'!C495)&gt;1,"TAK, UWAGA, wystepuje w sprawozdaniu więcej niż jeden raz!!!","BRAK"))</f>
        <v>BRAK</v>
      </c>
      <c r="C495" s="53" t="s">
        <v>587</v>
      </c>
      <c r="D495" s="53" t="s">
        <v>2295</v>
      </c>
      <c r="E495" s="53" t="s">
        <v>1650</v>
      </c>
      <c r="F495" s="53" t="s">
        <v>2195</v>
      </c>
      <c r="G495" s="53" t="s">
        <v>2213</v>
      </c>
      <c r="H495" s="53" t="s">
        <v>90</v>
      </c>
      <c r="I495" s="53" t="s">
        <v>1945</v>
      </c>
      <c r="J495" s="53" t="s">
        <v>1809</v>
      </c>
      <c r="K495" s="53" t="s">
        <v>2295</v>
      </c>
      <c r="L495" s="53" t="s">
        <v>3669</v>
      </c>
      <c r="M495" s="53" t="s">
        <v>2295</v>
      </c>
      <c r="N495" s="53" t="s">
        <v>4733</v>
      </c>
      <c r="O495" s="54">
        <v>9500</v>
      </c>
      <c r="P495" s="53" t="s">
        <v>4734</v>
      </c>
      <c r="Q495" s="53">
        <v>2</v>
      </c>
      <c r="R495" s="55">
        <v>50.2303</v>
      </c>
      <c r="S495" s="55">
        <v>19.853200000000001</v>
      </c>
      <c r="T495" s="55">
        <v>0</v>
      </c>
      <c r="U495" s="55">
        <v>0</v>
      </c>
      <c r="V495" s="53" t="s">
        <v>90</v>
      </c>
      <c r="W495" s="85">
        <v>0</v>
      </c>
      <c r="X495" s="87">
        <v>0</v>
      </c>
      <c r="Y495" s="1" t="s">
        <v>7166</v>
      </c>
    </row>
    <row r="496" spans="1:25" ht="50.1" hidden="1" customHeight="1" x14ac:dyDescent="0.25">
      <c r="A496" s="53" t="s">
        <v>90</v>
      </c>
      <c r="B496" s="53" t="str">
        <f>IF(COUNTIF('Aglomeracje 2022 r.'!$C$13:$C$207,' Dane pomocnicze (ze spr. 21)'!C496)=1,"TAK",IF(COUNTIF('Aglomeracje 2022 r.'!$C$13:$C$207,' Dane pomocnicze (ze spr. 21)'!C496)&gt;1,"TAK, UWAGA, wystepuje w sprawozdaniu więcej niż jeden raz!!!","BRAK"))</f>
        <v>BRAK</v>
      </c>
      <c r="C496" s="53" t="s">
        <v>588</v>
      </c>
      <c r="D496" s="53" t="s">
        <v>2296</v>
      </c>
      <c r="E496" s="53" t="s">
        <v>1639</v>
      </c>
      <c r="F496" s="53" t="s">
        <v>2195</v>
      </c>
      <c r="G496" s="53" t="s">
        <v>2210</v>
      </c>
      <c r="H496" s="53" t="s">
        <v>2211</v>
      </c>
      <c r="I496" s="53" t="s">
        <v>1945</v>
      </c>
      <c r="J496" s="53" t="s">
        <v>1809</v>
      </c>
      <c r="K496" s="53" t="s">
        <v>2296</v>
      </c>
      <c r="L496" s="53" t="s">
        <v>3715</v>
      </c>
      <c r="M496" s="53" t="s">
        <v>2296</v>
      </c>
      <c r="N496" s="53" t="s">
        <v>4735</v>
      </c>
      <c r="O496" s="54">
        <v>3283</v>
      </c>
      <c r="P496" s="53" t="s">
        <v>4736</v>
      </c>
      <c r="Q496" s="53">
        <v>1</v>
      </c>
      <c r="R496" s="55">
        <v>49.900072000000002</v>
      </c>
      <c r="S496" s="55">
        <v>19.484764999999999</v>
      </c>
      <c r="T496" s="55">
        <v>49.917563999999999</v>
      </c>
      <c r="U496" s="55">
        <v>19.490521000000001</v>
      </c>
      <c r="V496" s="53" t="s">
        <v>90</v>
      </c>
      <c r="W496" s="85">
        <v>1</v>
      </c>
      <c r="X496" s="87">
        <v>1.6</v>
      </c>
      <c r="Y496" s="1" t="s">
        <v>7445</v>
      </c>
    </row>
    <row r="497" spans="1:25" ht="50.1" hidden="1" customHeight="1" x14ac:dyDescent="0.25">
      <c r="A497" s="53" t="s">
        <v>90</v>
      </c>
      <c r="B497" s="53" t="str">
        <f>IF(COUNTIF('Aglomeracje 2022 r.'!$C$13:$C$207,' Dane pomocnicze (ze spr. 21)'!C497)=1,"TAK",IF(COUNTIF('Aglomeracje 2022 r.'!$C$13:$C$207,' Dane pomocnicze (ze spr. 21)'!C497)&gt;1,"TAK, UWAGA, wystepuje w sprawozdaniu więcej niż jeden raz!!!","BRAK"))</f>
        <v>BRAK</v>
      </c>
      <c r="C497" s="53" t="s">
        <v>589</v>
      </c>
      <c r="D497" s="53" t="s">
        <v>2297</v>
      </c>
      <c r="E497" s="53" t="s">
        <v>1639</v>
      </c>
      <c r="F497" s="53" t="s">
        <v>2195</v>
      </c>
      <c r="G497" s="53" t="s">
        <v>2260</v>
      </c>
      <c r="H497" s="53" t="s">
        <v>2199</v>
      </c>
      <c r="I497" s="53" t="s">
        <v>2281</v>
      </c>
      <c r="J497" s="53" t="s">
        <v>2282</v>
      </c>
      <c r="K497" s="53" t="s">
        <v>2280</v>
      </c>
      <c r="L497" s="53" t="s">
        <v>3715</v>
      </c>
      <c r="M497" s="53" t="s">
        <v>2280</v>
      </c>
      <c r="N497" s="53" t="s">
        <v>4737</v>
      </c>
      <c r="O497" s="54">
        <v>5277</v>
      </c>
      <c r="P497" s="53" t="s">
        <v>4738</v>
      </c>
      <c r="Q497" s="53">
        <v>1</v>
      </c>
      <c r="R497" s="55">
        <v>49.478164470000003</v>
      </c>
      <c r="S497" s="55">
        <v>19.695302389999998</v>
      </c>
      <c r="T497" s="55">
        <v>49.498449999999998</v>
      </c>
      <c r="U497" s="55">
        <v>19.677769439999999</v>
      </c>
      <c r="V497" s="53" t="s">
        <v>90</v>
      </c>
      <c r="W497" s="85">
        <v>20</v>
      </c>
      <c r="X497" s="87">
        <v>0</v>
      </c>
      <c r="Y497" s="1" t="s">
        <v>7410</v>
      </c>
    </row>
    <row r="498" spans="1:25" ht="50.1" hidden="1" customHeight="1" x14ac:dyDescent="0.25">
      <c r="A498" s="53" t="s">
        <v>90</v>
      </c>
      <c r="B498" s="53" t="str">
        <f>IF(COUNTIF('Aglomeracje 2022 r.'!$C$13:$C$207,' Dane pomocnicze (ze spr. 21)'!C498)=1,"TAK",IF(COUNTIF('Aglomeracje 2022 r.'!$C$13:$C$207,' Dane pomocnicze (ze spr. 21)'!C498)&gt;1,"TAK, UWAGA, wystepuje w sprawozdaniu więcej niż jeden raz!!!","BRAK"))</f>
        <v>BRAK</v>
      </c>
      <c r="C498" s="53" t="s">
        <v>590</v>
      </c>
      <c r="D498" s="53" t="s">
        <v>2298</v>
      </c>
      <c r="E498" s="53" t="s">
        <v>1639</v>
      </c>
      <c r="F498" s="53" t="s">
        <v>2195</v>
      </c>
      <c r="G498" s="53" t="s">
        <v>2222</v>
      </c>
      <c r="H498" s="53" t="s">
        <v>90</v>
      </c>
      <c r="I498" s="53" t="s">
        <v>1945</v>
      </c>
      <c r="J498" s="53" t="s">
        <v>1809</v>
      </c>
      <c r="K498" s="53" t="s">
        <v>2298</v>
      </c>
      <c r="L498" s="53" t="s">
        <v>3715</v>
      </c>
      <c r="M498" s="53" t="s">
        <v>2298</v>
      </c>
      <c r="N498" s="53" t="s">
        <v>4739</v>
      </c>
      <c r="O498" s="54">
        <v>2157</v>
      </c>
      <c r="P498" s="53" t="s">
        <v>4740</v>
      </c>
      <c r="Q498" s="53">
        <v>1</v>
      </c>
      <c r="R498" s="55">
        <v>49.7224</v>
      </c>
      <c r="S498" s="55">
        <v>19.8551</v>
      </c>
      <c r="T498" s="55">
        <v>49.433199999999999</v>
      </c>
      <c r="U498" s="55">
        <v>19.521799999999999</v>
      </c>
      <c r="V498" s="53" t="s">
        <v>90</v>
      </c>
      <c r="W498" s="85">
        <v>0</v>
      </c>
      <c r="X498" s="87">
        <v>0</v>
      </c>
      <c r="Y498" s="1" t="s">
        <v>7166</v>
      </c>
    </row>
    <row r="499" spans="1:25" ht="50.1" hidden="1" customHeight="1" x14ac:dyDescent="0.25">
      <c r="A499" s="53" t="s">
        <v>90</v>
      </c>
      <c r="B499" s="53" t="str">
        <f>IF(COUNTIF('Aglomeracje 2022 r.'!$C$13:$C$207,' Dane pomocnicze (ze spr. 21)'!C499)=1,"TAK",IF(COUNTIF('Aglomeracje 2022 r.'!$C$13:$C$207,' Dane pomocnicze (ze spr. 21)'!C499)&gt;1,"TAK, UWAGA, wystepuje w sprawozdaniu więcej niż jeden raz!!!","BRAK"))</f>
        <v>BRAK</v>
      </c>
      <c r="C499" s="53" t="s">
        <v>591</v>
      </c>
      <c r="D499" s="53" t="s">
        <v>2299</v>
      </c>
      <c r="E499" s="53" t="s">
        <v>1639</v>
      </c>
      <c r="F499" s="53" t="s">
        <v>2195</v>
      </c>
      <c r="G499" s="53" t="s">
        <v>2227</v>
      </c>
      <c r="H499" s="53" t="s">
        <v>2211</v>
      </c>
      <c r="I499" s="53" t="s">
        <v>1945</v>
      </c>
      <c r="J499" s="53" t="s">
        <v>1809</v>
      </c>
      <c r="K499" s="53" t="s">
        <v>2299</v>
      </c>
      <c r="L499" s="53" t="s">
        <v>3715</v>
      </c>
      <c r="M499" s="53" t="s">
        <v>2299</v>
      </c>
      <c r="N499" s="53" t="s">
        <v>4741</v>
      </c>
      <c r="O499" s="54">
        <v>3643</v>
      </c>
      <c r="P499" s="53" t="s">
        <v>4742</v>
      </c>
      <c r="Q499" s="53">
        <v>1</v>
      </c>
      <c r="R499" s="55">
        <v>49.775799999999997</v>
      </c>
      <c r="S499" s="55">
        <v>19.603100000000001</v>
      </c>
      <c r="T499" s="55">
        <v>49.7789</v>
      </c>
      <c r="U499" s="55">
        <v>19.6099</v>
      </c>
      <c r="V499" s="53" t="s">
        <v>90</v>
      </c>
      <c r="W499" s="85">
        <v>0</v>
      </c>
      <c r="X499" s="87">
        <v>30</v>
      </c>
      <c r="Y499" s="1" t="s">
        <v>7446</v>
      </c>
    </row>
    <row r="500" spans="1:25" ht="50.1" hidden="1" customHeight="1" x14ac:dyDescent="0.25">
      <c r="A500" s="53" t="s">
        <v>90</v>
      </c>
      <c r="B500" s="53" t="str">
        <f>IF(COUNTIF('Aglomeracje 2022 r.'!$C$13:$C$207,' Dane pomocnicze (ze spr. 21)'!C500)=1,"TAK",IF(COUNTIF('Aglomeracje 2022 r.'!$C$13:$C$207,' Dane pomocnicze (ze spr. 21)'!C500)&gt;1,"TAK, UWAGA, wystepuje w sprawozdaniu więcej niż jeden raz!!!","BRAK"))</f>
        <v>BRAK</v>
      </c>
      <c r="C500" s="53" t="s">
        <v>592</v>
      </c>
      <c r="D500" s="53" t="s">
        <v>2300</v>
      </c>
      <c r="E500" s="53" t="s">
        <v>1650</v>
      </c>
      <c r="F500" s="53" t="s">
        <v>2195</v>
      </c>
      <c r="G500" s="53" t="s">
        <v>2213</v>
      </c>
      <c r="H500" s="53" t="s">
        <v>90</v>
      </c>
      <c r="I500" s="53" t="s">
        <v>1945</v>
      </c>
      <c r="J500" s="53" t="s">
        <v>1809</v>
      </c>
      <c r="K500" s="53" t="s">
        <v>4743</v>
      </c>
      <c r="L500" s="53" t="s">
        <v>3715</v>
      </c>
      <c r="M500" s="53" t="s">
        <v>4743</v>
      </c>
      <c r="N500" s="53" t="s">
        <v>4744</v>
      </c>
      <c r="O500" s="54">
        <v>5700</v>
      </c>
      <c r="P500" s="53" t="s">
        <v>4745</v>
      </c>
      <c r="Q500" s="53">
        <v>2</v>
      </c>
      <c r="R500" s="55">
        <v>0</v>
      </c>
      <c r="S500" s="55">
        <v>0</v>
      </c>
      <c r="T500" s="55">
        <v>0</v>
      </c>
      <c r="U500" s="55">
        <v>0</v>
      </c>
      <c r="V500" s="53" t="s">
        <v>90</v>
      </c>
      <c r="W500" s="85">
        <v>1</v>
      </c>
      <c r="X500" s="87">
        <v>0</v>
      </c>
      <c r="Y500" s="1" t="s">
        <v>7252</v>
      </c>
    </row>
    <row r="501" spans="1:25" ht="50.1" hidden="1" customHeight="1" x14ac:dyDescent="0.25">
      <c r="A501" s="53" t="s">
        <v>90</v>
      </c>
      <c r="B501" s="53" t="str">
        <f>IF(COUNTIF('Aglomeracje 2022 r.'!$C$13:$C$207,' Dane pomocnicze (ze spr. 21)'!C501)=1,"TAK",IF(COUNTIF('Aglomeracje 2022 r.'!$C$13:$C$207,' Dane pomocnicze (ze spr. 21)'!C501)&gt;1,"TAK, UWAGA, wystepuje w sprawozdaniu więcej niż jeden raz!!!","BRAK"))</f>
        <v>BRAK</v>
      </c>
      <c r="C501" s="53" t="s">
        <v>593</v>
      </c>
      <c r="D501" s="53" t="s">
        <v>2301</v>
      </c>
      <c r="E501" s="53" t="s">
        <v>1639</v>
      </c>
      <c r="F501" s="53" t="s">
        <v>2195</v>
      </c>
      <c r="G501" s="53" t="s">
        <v>2239</v>
      </c>
      <c r="H501" s="53" t="s">
        <v>90</v>
      </c>
      <c r="I501" s="53" t="s">
        <v>1945</v>
      </c>
      <c r="J501" s="53" t="s">
        <v>1809</v>
      </c>
      <c r="K501" s="53" t="s">
        <v>2301</v>
      </c>
      <c r="L501" s="53" t="s">
        <v>3715</v>
      </c>
      <c r="M501" s="53" t="s">
        <v>2301</v>
      </c>
      <c r="N501" s="53" t="s">
        <v>4746</v>
      </c>
      <c r="O501" s="54">
        <v>2537</v>
      </c>
      <c r="P501" s="53" t="s">
        <v>4747</v>
      </c>
      <c r="Q501" s="53">
        <v>1</v>
      </c>
      <c r="R501" s="55">
        <v>50.787799999999997</v>
      </c>
      <c r="S501" s="55">
        <v>20.182200000000002</v>
      </c>
      <c r="T501" s="55">
        <v>50.649099999999997</v>
      </c>
      <c r="U501" s="55">
        <v>20.380299999999998</v>
      </c>
      <c r="V501" s="53" t="s">
        <v>90</v>
      </c>
      <c r="W501" s="85">
        <v>0</v>
      </c>
      <c r="X501" s="87">
        <v>0</v>
      </c>
      <c r="Y501" s="1" t="s">
        <v>7166</v>
      </c>
    </row>
    <row r="502" spans="1:25" ht="50.1" hidden="1" customHeight="1" x14ac:dyDescent="0.25">
      <c r="A502" s="53" t="s">
        <v>90</v>
      </c>
      <c r="B502" s="53" t="str">
        <f>IF(COUNTIF('Aglomeracje 2022 r.'!$C$13:$C$207,' Dane pomocnicze (ze spr. 21)'!C502)=1,"TAK",IF(COUNTIF('Aglomeracje 2022 r.'!$C$13:$C$207,' Dane pomocnicze (ze spr. 21)'!C502)&gt;1,"TAK, UWAGA, wystepuje w sprawozdaniu więcej niż jeden raz!!!","BRAK"))</f>
        <v>BRAK</v>
      </c>
      <c r="C502" s="53" t="s">
        <v>594</v>
      </c>
      <c r="D502" s="53" t="s">
        <v>2302</v>
      </c>
      <c r="E502" s="53" t="s">
        <v>1650</v>
      </c>
      <c r="F502" s="53" t="s">
        <v>2195</v>
      </c>
      <c r="G502" s="53" t="s">
        <v>2224</v>
      </c>
      <c r="H502" s="53" t="s">
        <v>90</v>
      </c>
      <c r="I502" s="53" t="s">
        <v>1945</v>
      </c>
      <c r="J502" s="53" t="s">
        <v>1809</v>
      </c>
      <c r="K502" s="53" t="s">
        <v>2302</v>
      </c>
      <c r="L502" s="53" t="s">
        <v>3669</v>
      </c>
      <c r="M502" s="53" t="s">
        <v>2302</v>
      </c>
      <c r="N502" s="53" t="s">
        <v>4748</v>
      </c>
      <c r="O502" s="54">
        <v>5716</v>
      </c>
      <c r="P502" s="53" t="s">
        <v>4749</v>
      </c>
      <c r="Q502" s="53">
        <v>2</v>
      </c>
      <c r="R502" s="55">
        <v>49.915399999999998</v>
      </c>
      <c r="S502" s="55">
        <v>20.460899999999999</v>
      </c>
      <c r="T502" s="55">
        <v>0</v>
      </c>
      <c r="U502" s="55">
        <v>0</v>
      </c>
      <c r="V502" s="53" t="s">
        <v>90</v>
      </c>
      <c r="W502" s="85">
        <v>0</v>
      </c>
      <c r="X502" s="87">
        <v>2</v>
      </c>
      <c r="Y502" s="1" t="s">
        <v>7277</v>
      </c>
    </row>
    <row r="503" spans="1:25" ht="50.1" hidden="1" customHeight="1" x14ac:dyDescent="0.25">
      <c r="A503" s="53" t="s">
        <v>90</v>
      </c>
      <c r="B503" s="53" t="str">
        <f>IF(COUNTIF('Aglomeracje 2022 r.'!$C$13:$C$207,' Dane pomocnicze (ze spr. 21)'!C503)=1,"TAK",IF(COUNTIF('Aglomeracje 2022 r.'!$C$13:$C$207,' Dane pomocnicze (ze spr. 21)'!C503)&gt;1,"TAK, UWAGA, wystepuje w sprawozdaniu więcej niż jeden raz!!!","BRAK"))</f>
        <v>BRAK</v>
      </c>
      <c r="C503" s="53" t="s">
        <v>595</v>
      </c>
      <c r="D503" s="53" t="s">
        <v>2303</v>
      </c>
      <c r="E503" s="53" t="s">
        <v>1650</v>
      </c>
      <c r="F503" s="53" t="s">
        <v>2195</v>
      </c>
      <c r="G503" s="53" t="s">
        <v>2230</v>
      </c>
      <c r="H503" s="53" t="s">
        <v>2199</v>
      </c>
      <c r="I503" s="53" t="s">
        <v>1945</v>
      </c>
      <c r="J503" s="53" t="s">
        <v>1809</v>
      </c>
      <c r="K503" s="53" t="s">
        <v>2303</v>
      </c>
      <c r="L503" s="53" t="s">
        <v>3715</v>
      </c>
      <c r="M503" s="53" t="s">
        <v>4750</v>
      </c>
      <c r="N503" s="53" t="s">
        <v>4751</v>
      </c>
      <c r="O503" s="54">
        <v>20150</v>
      </c>
      <c r="P503" s="53" t="s">
        <v>4752</v>
      </c>
      <c r="Q503" s="53">
        <v>5</v>
      </c>
      <c r="R503" s="55">
        <v>49.629899999999999</v>
      </c>
      <c r="S503" s="55">
        <v>20.667100000000001</v>
      </c>
      <c r="T503" s="55">
        <v>0</v>
      </c>
      <c r="U503" s="55">
        <v>0</v>
      </c>
      <c r="V503" s="53" t="s">
        <v>90</v>
      </c>
      <c r="W503" s="85">
        <v>0</v>
      </c>
      <c r="X503" s="87">
        <v>0</v>
      </c>
      <c r="Y503" s="1" t="s">
        <v>7166</v>
      </c>
    </row>
    <row r="504" spans="1:25" ht="50.1" hidden="1" customHeight="1" x14ac:dyDescent="0.25">
      <c r="A504" s="53" t="s">
        <v>90</v>
      </c>
      <c r="B504" s="53" t="str">
        <f>IF(COUNTIF('Aglomeracje 2022 r.'!$C$13:$C$207,' Dane pomocnicze (ze spr. 21)'!C504)=1,"TAK",IF(COUNTIF('Aglomeracje 2022 r.'!$C$13:$C$207,' Dane pomocnicze (ze spr. 21)'!C504)&gt;1,"TAK, UWAGA, wystepuje w sprawozdaniu więcej niż jeden raz!!!","BRAK"))</f>
        <v>BRAK</v>
      </c>
      <c r="C504" s="53" t="s">
        <v>596</v>
      </c>
      <c r="D504" s="53" t="s">
        <v>2304</v>
      </c>
      <c r="E504" s="53" t="s">
        <v>1639</v>
      </c>
      <c r="F504" s="53" t="s">
        <v>2195</v>
      </c>
      <c r="G504" s="53" t="s">
        <v>2224</v>
      </c>
      <c r="H504" s="53" t="s">
        <v>90</v>
      </c>
      <c r="I504" s="53" t="s">
        <v>1945</v>
      </c>
      <c r="J504" s="53" t="s">
        <v>1809</v>
      </c>
      <c r="K504" s="53" t="s">
        <v>2304</v>
      </c>
      <c r="L504" s="53" t="s">
        <v>3715</v>
      </c>
      <c r="M504" s="53" t="s">
        <v>2304</v>
      </c>
      <c r="N504" s="53" t="s">
        <v>4753</v>
      </c>
      <c r="O504" s="54">
        <v>2524</v>
      </c>
      <c r="P504" s="53">
        <v>0</v>
      </c>
      <c r="Q504" s="53">
        <v>1</v>
      </c>
      <c r="R504" s="55">
        <v>49.846699999999998</v>
      </c>
      <c r="S504" s="55">
        <v>20.360600000000002</v>
      </c>
      <c r="T504" s="55">
        <v>49.860700000000001</v>
      </c>
      <c r="U504" s="55">
        <v>20.333200000000001</v>
      </c>
      <c r="V504" s="53" t="s">
        <v>90</v>
      </c>
      <c r="W504" s="85">
        <v>0</v>
      </c>
      <c r="X504" s="87">
        <v>0</v>
      </c>
      <c r="Y504" s="1" t="s">
        <v>7166</v>
      </c>
    </row>
    <row r="505" spans="1:25" ht="50.1" hidden="1" customHeight="1" x14ac:dyDescent="0.25">
      <c r="A505" s="53" t="s">
        <v>90</v>
      </c>
      <c r="B505" s="53" t="str">
        <f>IF(COUNTIF('Aglomeracje 2022 r.'!$C$13:$C$207,' Dane pomocnicze (ze spr. 21)'!C505)=1,"TAK",IF(COUNTIF('Aglomeracje 2022 r.'!$C$13:$C$207,' Dane pomocnicze (ze spr. 21)'!C505)&gt;1,"TAK, UWAGA, wystepuje w sprawozdaniu więcej niż jeden raz!!!","BRAK"))</f>
        <v>BRAK</v>
      </c>
      <c r="C505" s="53" t="s">
        <v>597</v>
      </c>
      <c r="D505" s="53" t="s">
        <v>2306</v>
      </c>
      <c r="E505" s="53" t="s">
        <v>1650</v>
      </c>
      <c r="F505" s="53" t="s">
        <v>2195</v>
      </c>
      <c r="G505" s="53" t="s">
        <v>2230</v>
      </c>
      <c r="H505" s="53" t="s">
        <v>2199</v>
      </c>
      <c r="I505" s="53" t="s">
        <v>1945</v>
      </c>
      <c r="J505" s="53" t="s">
        <v>1809</v>
      </c>
      <c r="K505" s="53" t="s">
        <v>4756</v>
      </c>
      <c r="L505" s="53" t="s">
        <v>3617</v>
      </c>
      <c r="M505" s="53" t="s">
        <v>4756</v>
      </c>
      <c r="N505" s="53" t="s">
        <v>4757</v>
      </c>
      <c r="O505" s="54">
        <v>4163</v>
      </c>
      <c r="P505" s="53" t="s">
        <v>4758</v>
      </c>
      <c r="Q505" s="53">
        <v>2</v>
      </c>
      <c r="R505" s="55">
        <v>49.372799999999998</v>
      </c>
      <c r="S505" s="55">
        <v>20.5654</v>
      </c>
      <c r="T505" s="55">
        <v>0</v>
      </c>
      <c r="U505" s="55">
        <v>0</v>
      </c>
      <c r="V505" s="53" t="s">
        <v>90</v>
      </c>
      <c r="W505" s="85">
        <v>4.2</v>
      </c>
      <c r="X505" s="87">
        <v>0</v>
      </c>
      <c r="Y505" s="1" t="s">
        <v>7447</v>
      </c>
    </row>
    <row r="506" spans="1:25" ht="50.1" hidden="1" customHeight="1" x14ac:dyDescent="0.25">
      <c r="A506" s="53" t="s">
        <v>90</v>
      </c>
      <c r="B506" s="53" t="str">
        <f>IF(COUNTIF('Aglomeracje 2022 r.'!$C$13:$C$207,' Dane pomocnicze (ze spr. 21)'!C506)=1,"TAK",IF(COUNTIF('Aglomeracje 2022 r.'!$C$13:$C$207,' Dane pomocnicze (ze spr. 21)'!C506)&gt;1,"TAK, UWAGA, wystepuje w sprawozdaniu więcej niż jeden raz!!!","BRAK"))</f>
        <v>BRAK</v>
      </c>
      <c r="C506" s="53" t="s">
        <v>598</v>
      </c>
      <c r="D506" s="53" t="s">
        <v>2307</v>
      </c>
      <c r="E506" s="53" t="s">
        <v>1639</v>
      </c>
      <c r="F506" s="53" t="s">
        <v>2195</v>
      </c>
      <c r="G506" s="53" t="s">
        <v>2198</v>
      </c>
      <c r="H506" s="53" t="s">
        <v>2199</v>
      </c>
      <c r="I506" s="53" t="s">
        <v>1945</v>
      </c>
      <c r="J506" s="53" t="s">
        <v>1809</v>
      </c>
      <c r="K506" s="53" t="s">
        <v>2307</v>
      </c>
      <c r="L506" s="53" t="s">
        <v>3715</v>
      </c>
      <c r="M506" s="53" t="s">
        <v>2307</v>
      </c>
      <c r="N506" s="53" t="s">
        <v>4759</v>
      </c>
      <c r="O506" s="54">
        <v>3420</v>
      </c>
      <c r="P506" s="53" t="s">
        <v>4760</v>
      </c>
      <c r="Q506" s="53">
        <v>1</v>
      </c>
      <c r="R506" s="55">
        <v>49.502299999999998</v>
      </c>
      <c r="S506" s="55">
        <v>20.573399999999999</v>
      </c>
      <c r="T506" s="55">
        <v>49.501899999999999</v>
      </c>
      <c r="U506" s="55">
        <v>20.582000000000001</v>
      </c>
      <c r="V506" s="53" t="s">
        <v>90</v>
      </c>
      <c r="W506" s="85">
        <v>0</v>
      </c>
      <c r="X506" s="87">
        <v>0</v>
      </c>
      <c r="Y506" s="1" t="s">
        <v>7166</v>
      </c>
    </row>
    <row r="507" spans="1:25" ht="50.1" hidden="1" customHeight="1" x14ac:dyDescent="0.25">
      <c r="A507" s="53" t="s">
        <v>90</v>
      </c>
      <c r="B507" s="53" t="str">
        <f>IF(COUNTIF('Aglomeracje 2022 r.'!$C$13:$C$207,' Dane pomocnicze (ze spr. 21)'!C507)=1,"TAK",IF(COUNTIF('Aglomeracje 2022 r.'!$C$13:$C$207,' Dane pomocnicze (ze spr. 21)'!C507)&gt;1,"TAK, UWAGA, wystepuje w sprawozdaniu więcej niż jeden raz!!!","BRAK"))</f>
        <v>BRAK</v>
      </c>
      <c r="C507" s="53" t="s">
        <v>599</v>
      </c>
      <c r="D507" s="53" t="s">
        <v>2308</v>
      </c>
      <c r="E507" s="53" t="s">
        <v>1639</v>
      </c>
      <c r="F507" s="53" t="s">
        <v>2195</v>
      </c>
      <c r="G507" s="53" t="s">
        <v>2260</v>
      </c>
      <c r="H507" s="53" t="s">
        <v>2199</v>
      </c>
      <c r="I507" s="53" t="s">
        <v>1945</v>
      </c>
      <c r="J507" s="53" t="s">
        <v>1809</v>
      </c>
      <c r="K507" s="53" t="s">
        <v>4761</v>
      </c>
      <c r="L507" s="53" t="s">
        <v>3715</v>
      </c>
      <c r="M507" s="53" t="s">
        <v>4761</v>
      </c>
      <c r="N507" s="53" t="s">
        <v>4762</v>
      </c>
      <c r="O507" s="54">
        <v>7139</v>
      </c>
      <c r="P507" s="53" t="s">
        <v>4763</v>
      </c>
      <c r="Q507" s="53">
        <v>1</v>
      </c>
      <c r="R507" s="55">
        <v>49.397100000000002</v>
      </c>
      <c r="S507" s="55">
        <v>20.244700000000002</v>
      </c>
      <c r="T507" s="55">
        <v>49.414200000000001</v>
      </c>
      <c r="U507" s="55">
        <v>20.320799999999998</v>
      </c>
      <c r="V507" s="53" t="s">
        <v>90</v>
      </c>
      <c r="W507" s="85">
        <v>0</v>
      </c>
      <c r="X507" s="87">
        <v>0</v>
      </c>
      <c r="Y507" s="1" t="s">
        <v>7166</v>
      </c>
    </row>
    <row r="508" spans="1:25" ht="50.1" hidden="1" customHeight="1" x14ac:dyDescent="0.25">
      <c r="A508" s="53" t="s">
        <v>90</v>
      </c>
      <c r="B508" s="53" t="str">
        <f>IF(COUNTIF('Aglomeracje 2022 r.'!$C$13:$C$207,' Dane pomocnicze (ze spr. 21)'!C508)=1,"TAK",IF(COUNTIF('Aglomeracje 2022 r.'!$C$13:$C$207,' Dane pomocnicze (ze spr. 21)'!C508)&gt;1,"TAK, UWAGA, wystepuje w sprawozdaniu więcej niż jeden raz!!!","BRAK"))</f>
        <v>BRAK</v>
      </c>
      <c r="C508" s="53" t="s">
        <v>600</v>
      </c>
      <c r="D508" s="53" t="s">
        <v>2309</v>
      </c>
      <c r="E508" s="53" t="s">
        <v>1639</v>
      </c>
      <c r="F508" s="53" t="s">
        <v>2195</v>
      </c>
      <c r="G508" s="53" t="s">
        <v>2230</v>
      </c>
      <c r="H508" s="53" t="s">
        <v>2199</v>
      </c>
      <c r="I508" s="53" t="s">
        <v>1945</v>
      </c>
      <c r="J508" s="53" t="s">
        <v>1809</v>
      </c>
      <c r="K508" s="53" t="s">
        <v>2309</v>
      </c>
      <c r="L508" s="53" t="s">
        <v>3715</v>
      </c>
      <c r="M508" s="53" t="s">
        <v>2309</v>
      </c>
      <c r="N508" s="53" t="s">
        <v>4764</v>
      </c>
      <c r="O508" s="54">
        <v>2085</v>
      </c>
      <c r="P508" s="53" t="s">
        <v>4765</v>
      </c>
      <c r="Q508" s="53">
        <v>1</v>
      </c>
      <c r="R508" s="55">
        <v>49.404899999999998</v>
      </c>
      <c r="S508" s="55">
        <v>20.503599999999999</v>
      </c>
      <c r="T508" s="55">
        <v>49.671399999999998</v>
      </c>
      <c r="U508" s="55">
        <v>20.9145</v>
      </c>
      <c r="V508" s="53" t="s">
        <v>90</v>
      </c>
      <c r="W508" s="85">
        <v>0</v>
      </c>
      <c r="X508" s="87">
        <v>0</v>
      </c>
      <c r="Y508" s="1" t="s">
        <v>7166</v>
      </c>
    </row>
    <row r="509" spans="1:25" ht="50.1" hidden="1" customHeight="1" x14ac:dyDescent="0.25">
      <c r="A509" s="53" t="s">
        <v>90</v>
      </c>
      <c r="B509" s="53" t="str">
        <f>IF(COUNTIF('Aglomeracje 2022 r.'!$C$13:$C$207,' Dane pomocnicze (ze spr. 21)'!C509)=1,"TAK",IF(COUNTIF('Aglomeracje 2022 r.'!$C$13:$C$207,' Dane pomocnicze (ze spr. 21)'!C509)&gt;1,"TAK, UWAGA, wystepuje w sprawozdaniu więcej niż jeden raz!!!","BRAK"))</f>
        <v>BRAK</v>
      </c>
      <c r="C509" s="53" t="s">
        <v>601</v>
      </c>
      <c r="D509" s="53" t="s">
        <v>2310</v>
      </c>
      <c r="E509" s="53" t="s">
        <v>1650</v>
      </c>
      <c r="F509" s="53" t="s">
        <v>2195</v>
      </c>
      <c r="G509" s="53" t="s">
        <v>2260</v>
      </c>
      <c r="H509" s="53" t="s">
        <v>2199</v>
      </c>
      <c r="I509" s="53" t="s">
        <v>2281</v>
      </c>
      <c r="J509" s="53" t="s">
        <v>2282</v>
      </c>
      <c r="K509" s="53" t="s">
        <v>2310</v>
      </c>
      <c r="L509" s="53" t="s">
        <v>3715</v>
      </c>
      <c r="M509" s="53" t="s">
        <v>2310</v>
      </c>
      <c r="N509" s="53" t="s">
        <v>4766</v>
      </c>
      <c r="O509" s="54">
        <v>6800</v>
      </c>
      <c r="P509" s="53" t="s">
        <v>4767</v>
      </c>
      <c r="Q509" s="53">
        <v>2</v>
      </c>
      <c r="R509" s="55">
        <v>49.496299999999998</v>
      </c>
      <c r="S509" s="55">
        <v>19.617799999999999</v>
      </c>
      <c r="T509" s="55">
        <v>0</v>
      </c>
      <c r="U509" s="55">
        <v>0</v>
      </c>
      <c r="V509" s="53" t="s">
        <v>90</v>
      </c>
      <c r="W509" s="85">
        <v>7.7</v>
      </c>
      <c r="X509" s="87">
        <v>0</v>
      </c>
      <c r="Y509" s="1" t="s">
        <v>7448</v>
      </c>
    </row>
    <row r="510" spans="1:25" ht="50.1" hidden="1" customHeight="1" x14ac:dyDescent="0.25">
      <c r="A510" s="53" t="s">
        <v>90</v>
      </c>
      <c r="B510" s="53" t="str">
        <f>IF(COUNTIF('Aglomeracje 2022 r.'!$C$13:$C$207,' Dane pomocnicze (ze spr. 21)'!C510)=1,"TAK",IF(COUNTIF('Aglomeracje 2022 r.'!$C$13:$C$207,' Dane pomocnicze (ze spr. 21)'!C510)&gt;1,"TAK, UWAGA, wystepuje w sprawozdaniu więcej niż jeden raz!!!","BRAK"))</f>
        <v>BRAK</v>
      </c>
      <c r="C510" s="53" t="s">
        <v>602</v>
      </c>
      <c r="D510" s="53" t="s">
        <v>2311</v>
      </c>
      <c r="E510" s="53" t="s">
        <v>1639</v>
      </c>
      <c r="F510" s="53" t="s">
        <v>2195</v>
      </c>
      <c r="G510" s="53" t="s">
        <v>2245</v>
      </c>
      <c r="H510" s="53" t="s">
        <v>2199</v>
      </c>
      <c r="I510" s="53" t="s">
        <v>1945</v>
      </c>
      <c r="J510" s="53" t="s">
        <v>1809</v>
      </c>
      <c r="K510" s="53" t="s">
        <v>4768</v>
      </c>
      <c r="L510" s="53" t="s">
        <v>3715</v>
      </c>
      <c r="M510" s="53" t="s">
        <v>4768</v>
      </c>
      <c r="N510" s="53" t="s">
        <v>4769</v>
      </c>
      <c r="O510" s="54">
        <v>2050</v>
      </c>
      <c r="P510" s="53" t="s">
        <v>4770</v>
      </c>
      <c r="Q510" s="53">
        <v>1</v>
      </c>
      <c r="R510" s="55">
        <v>49.7057</v>
      </c>
      <c r="S510" s="55">
        <v>20.4252</v>
      </c>
      <c r="T510" s="55">
        <v>49.400320000000001</v>
      </c>
      <c r="U510" s="55">
        <v>20.334499999999998</v>
      </c>
      <c r="V510" s="53" t="s">
        <v>90</v>
      </c>
      <c r="W510" s="85">
        <v>0</v>
      </c>
      <c r="X510" s="87">
        <v>0</v>
      </c>
      <c r="Y510" s="1" t="s">
        <v>7166</v>
      </c>
    </row>
    <row r="511" spans="1:25" ht="50.1" hidden="1" customHeight="1" x14ac:dyDescent="0.25">
      <c r="A511" s="53" t="s">
        <v>90</v>
      </c>
      <c r="B511" s="53" t="str">
        <f>IF(COUNTIF('Aglomeracje 2022 r.'!$C$13:$C$207,' Dane pomocnicze (ze spr. 21)'!C511)=1,"TAK",IF(COUNTIF('Aglomeracje 2022 r.'!$C$13:$C$207,' Dane pomocnicze (ze spr. 21)'!C511)&gt;1,"TAK, UWAGA, wystepuje w sprawozdaniu więcej niż jeden raz!!!","BRAK"))</f>
        <v>BRAK</v>
      </c>
      <c r="C511" s="53" t="s">
        <v>603</v>
      </c>
      <c r="D511" s="53" t="s">
        <v>2312</v>
      </c>
      <c r="E511" s="53" t="s">
        <v>1639</v>
      </c>
      <c r="F511" s="53" t="s">
        <v>2195</v>
      </c>
      <c r="G511" s="53" t="s">
        <v>2213</v>
      </c>
      <c r="H511" s="53" t="s">
        <v>90</v>
      </c>
      <c r="I511" s="53" t="s">
        <v>1945</v>
      </c>
      <c r="J511" s="53" t="s">
        <v>1809</v>
      </c>
      <c r="K511" s="53" t="s">
        <v>2312</v>
      </c>
      <c r="L511" s="53" t="s">
        <v>3715</v>
      </c>
      <c r="M511" s="53" t="s">
        <v>2312</v>
      </c>
      <c r="N511" s="53" t="s">
        <v>4773</v>
      </c>
      <c r="O511" s="54">
        <v>4217</v>
      </c>
      <c r="P511" s="53" t="s">
        <v>4774</v>
      </c>
      <c r="Q511" s="53">
        <v>1</v>
      </c>
      <c r="R511" s="55">
        <v>50.255299999999998</v>
      </c>
      <c r="S511" s="55">
        <v>19.7546</v>
      </c>
      <c r="T511" s="55">
        <v>50.235599999999998</v>
      </c>
      <c r="U511" s="55">
        <v>19.8157</v>
      </c>
      <c r="V511" s="53" t="s">
        <v>90</v>
      </c>
      <c r="W511" s="85">
        <v>0</v>
      </c>
      <c r="X511" s="87">
        <v>2</v>
      </c>
      <c r="Y511" s="1" t="s">
        <v>7277</v>
      </c>
    </row>
    <row r="512" spans="1:25" ht="50.1" hidden="1" customHeight="1" x14ac:dyDescent="0.25">
      <c r="A512" s="53" t="s">
        <v>90</v>
      </c>
      <c r="B512" s="53" t="str">
        <f>IF(COUNTIF('Aglomeracje 2022 r.'!$C$13:$C$207,' Dane pomocnicze (ze spr. 21)'!C512)=1,"TAK",IF(COUNTIF('Aglomeracje 2022 r.'!$C$13:$C$207,' Dane pomocnicze (ze spr. 21)'!C512)&gt;1,"TAK, UWAGA, wystepuje w sprawozdaniu więcej niż jeden raz!!!","BRAK"))</f>
        <v>BRAK</v>
      </c>
      <c r="C512" s="53" t="s">
        <v>604</v>
      </c>
      <c r="D512" s="53" t="s">
        <v>2313</v>
      </c>
      <c r="E512" s="53" t="s">
        <v>1639</v>
      </c>
      <c r="F512" s="53" t="s">
        <v>2195</v>
      </c>
      <c r="G512" s="53" t="s">
        <v>2213</v>
      </c>
      <c r="H512" s="53" t="s">
        <v>90</v>
      </c>
      <c r="I512" s="53" t="s">
        <v>1945</v>
      </c>
      <c r="J512" s="53" t="s">
        <v>1809</v>
      </c>
      <c r="K512" s="53" t="s">
        <v>4775</v>
      </c>
      <c r="L512" s="53" t="s">
        <v>3715</v>
      </c>
      <c r="M512" s="53" t="s">
        <v>4776</v>
      </c>
      <c r="N512" s="53" t="s">
        <v>4777</v>
      </c>
      <c r="O512" s="54">
        <v>4508</v>
      </c>
      <c r="P512" s="53" t="s">
        <v>4778</v>
      </c>
      <c r="Q512" s="53">
        <v>1</v>
      </c>
      <c r="R512" s="55">
        <v>50.215000000000003</v>
      </c>
      <c r="S512" s="55">
        <v>19.746514999999999</v>
      </c>
      <c r="T512" s="55">
        <v>50.181100000000001</v>
      </c>
      <c r="U512" s="55">
        <v>19.673772320000001</v>
      </c>
      <c r="V512" s="53" t="s">
        <v>90</v>
      </c>
      <c r="W512" s="85">
        <v>0.4</v>
      </c>
      <c r="X512" s="87">
        <v>0</v>
      </c>
      <c r="Y512" s="1" t="s">
        <v>7169</v>
      </c>
    </row>
    <row r="513" spans="1:25" ht="50.1" hidden="1" customHeight="1" x14ac:dyDescent="0.25">
      <c r="A513" s="53" t="s">
        <v>90</v>
      </c>
      <c r="B513" s="53" t="str">
        <f>IF(COUNTIF('Aglomeracje 2022 r.'!$C$13:$C$207,' Dane pomocnicze (ze spr. 21)'!C513)=1,"TAK",IF(COUNTIF('Aglomeracje 2022 r.'!$C$13:$C$207,' Dane pomocnicze (ze spr. 21)'!C513)&gt;1,"TAK, UWAGA, wystepuje w sprawozdaniu więcej niż jeden raz!!!","BRAK"))</f>
        <v>BRAK</v>
      </c>
      <c r="C513" s="53" t="s">
        <v>605</v>
      </c>
      <c r="D513" s="53" t="s">
        <v>2314</v>
      </c>
      <c r="E513" s="53" t="s">
        <v>1639</v>
      </c>
      <c r="F513" s="53" t="s">
        <v>2195</v>
      </c>
      <c r="G513" s="53" t="s">
        <v>2251</v>
      </c>
      <c r="H513" s="53" t="s">
        <v>90</v>
      </c>
      <c r="I513" s="53" t="s">
        <v>1945</v>
      </c>
      <c r="J513" s="53" t="s">
        <v>1809</v>
      </c>
      <c r="K513" s="53" t="s">
        <v>2314</v>
      </c>
      <c r="L513" s="53" t="s">
        <v>3715</v>
      </c>
      <c r="M513" s="53" t="s">
        <v>2314</v>
      </c>
      <c r="N513" s="53" t="s">
        <v>4779</v>
      </c>
      <c r="O513" s="54">
        <v>5634</v>
      </c>
      <c r="P513" s="53" t="s">
        <v>4780</v>
      </c>
      <c r="Q513" s="53">
        <v>1</v>
      </c>
      <c r="R513" s="55">
        <v>49.993400000000001</v>
      </c>
      <c r="S513" s="55">
        <v>20.299399999999999</v>
      </c>
      <c r="T513" s="55">
        <v>49.983800000000002</v>
      </c>
      <c r="U513" s="55">
        <v>20.318899999999999</v>
      </c>
      <c r="V513" s="53" t="s">
        <v>90</v>
      </c>
      <c r="W513" s="85">
        <v>3.92</v>
      </c>
      <c r="X513" s="87">
        <v>0</v>
      </c>
      <c r="Y513" s="1" t="s">
        <v>7449</v>
      </c>
    </row>
    <row r="514" spans="1:25" ht="50.1" hidden="1" customHeight="1" x14ac:dyDescent="0.25">
      <c r="A514" s="53" t="s">
        <v>90</v>
      </c>
      <c r="B514" s="53" t="str">
        <f>IF(COUNTIF('Aglomeracje 2022 r.'!$C$13:$C$207,' Dane pomocnicze (ze spr. 21)'!C514)=1,"TAK",IF(COUNTIF('Aglomeracje 2022 r.'!$C$13:$C$207,' Dane pomocnicze (ze spr. 21)'!C514)&gt;1,"TAK, UWAGA, wystepuje w sprawozdaniu więcej niż jeden raz!!!","BRAK"))</f>
        <v>BRAK</v>
      </c>
      <c r="C514" s="53" t="s">
        <v>606</v>
      </c>
      <c r="D514" s="53" t="s">
        <v>2315</v>
      </c>
      <c r="E514" s="53" t="s">
        <v>1639</v>
      </c>
      <c r="F514" s="53" t="s">
        <v>2195</v>
      </c>
      <c r="G514" s="53" t="s">
        <v>2219</v>
      </c>
      <c r="H514" s="53" t="s">
        <v>2199</v>
      </c>
      <c r="I514" s="53" t="s">
        <v>1945</v>
      </c>
      <c r="J514" s="53" t="s">
        <v>1809</v>
      </c>
      <c r="K514" s="53" t="s">
        <v>2315</v>
      </c>
      <c r="L514" s="53" t="s">
        <v>3669</v>
      </c>
      <c r="M514" s="53" t="s">
        <v>2315</v>
      </c>
      <c r="N514" s="53" t="s">
        <v>4781</v>
      </c>
      <c r="O514" s="54">
        <v>5264</v>
      </c>
      <c r="P514" s="53">
        <v>0</v>
      </c>
      <c r="Q514" s="53">
        <v>1</v>
      </c>
      <c r="R514" s="55">
        <v>49.708199999999998</v>
      </c>
      <c r="S514" s="55">
        <v>20.942799999999998</v>
      </c>
      <c r="T514" s="55">
        <v>49.721400000000003</v>
      </c>
      <c r="U514" s="55">
        <v>20.953099999999999</v>
      </c>
      <c r="V514" s="53" t="s">
        <v>90</v>
      </c>
      <c r="W514" s="85">
        <v>0</v>
      </c>
      <c r="X514" s="87">
        <v>0</v>
      </c>
      <c r="Y514" s="1" t="s">
        <v>7166</v>
      </c>
    </row>
    <row r="515" spans="1:25" ht="50.1" hidden="1" customHeight="1" x14ac:dyDescent="0.25">
      <c r="A515" s="53" t="s">
        <v>90</v>
      </c>
      <c r="B515" s="53" t="str">
        <f>IF(COUNTIF('Aglomeracje 2022 r.'!$C$13:$C$207,' Dane pomocnicze (ze spr. 21)'!C515)=1,"TAK",IF(COUNTIF('Aglomeracje 2022 r.'!$C$13:$C$207,' Dane pomocnicze (ze spr. 21)'!C515)&gt;1,"TAK, UWAGA, wystepuje w sprawozdaniu więcej niż jeden raz!!!","BRAK"))</f>
        <v>BRAK</v>
      </c>
      <c r="C515" s="53" t="s">
        <v>607</v>
      </c>
      <c r="D515" s="53" t="s">
        <v>2316</v>
      </c>
      <c r="E515" s="53" t="s">
        <v>1639</v>
      </c>
      <c r="F515" s="53" t="s">
        <v>2195</v>
      </c>
      <c r="G515" s="53" t="s">
        <v>2260</v>
      </c>
      <c r="H515" s="53" t="s">
        <v>90</v>
      </c>
      <c r="I515" s="53" t="s">
        <v>1945</v>
      </c>
      <c r="J515" s="53" t="s">
        <v>1809</v>
      </c>
      <c r="K515" s="53" t="s">
        <v>4782</v>
      </c>
      <c r="L515" s="53" t="s">
        <v>3715</v>
      </c>
      <c r="M515" s="53" t="s">
        <v>4782</v>
      </c>
      <c r="N515" s="53" t="s">
        <v>4783</v>
      </c>
      <c r="O515" s="54">
        <v>2850</v>
      </c>
      <c r="P515" s="53" t="s">
        <v>4784</v>
      </c>
      <c r="Q515" s="53">
        <v>1</v>
      </c>
      <c r="R515" s="55">
        <v>49.564900000000002</v>
      </c>
      <c r="S515" s="55">
        <v>19.879100000000001</v>
      </c>
      <c r="T515" s="55">
        <v>49.575800000000001</v>
      </c>
      <c r="U515" s="55">
        <v>19.9024</v>
      </c>
      <c r="V515" s="53" t="s">
        <v>90</v>
      </c>
      <c r="W515" s="85">
        <v>0</v>
      </c>
      <c r="X515" s="87">
        <v>0</v>
      </c>
      <c r="Y515" s="1" t="s">
        <v>7166</v>
      </c>
    </row>
    <row r="516" spans="1:25" ht="50.1" hidden="1" customHeight="1" x14ac:dyDescent="0.25">
      <c r="A516" s="53" t="s">
        <v>90</v>
      </c>
      <c r="B516" s="53" t="str">
        <f>IF(COUNTIF('Aglomeracje 2022 r.'!$C$13:$C$207,' Dane pomocnicze (ze spr. 21)'!C516)=1,"TAK",IF(COUNTIF('Aglomeracje 2022 r.'!$C$13:$C$207,' Dane pomocnicze (ze spr. 21)'!C516)&gt;1,"TAK, UWAGA, wystepuje w sprawozdaniu więcej niż jeden raz!!!","BRAK"))</f>
        <v>BRAK</v>
      </c>
      <c r="C516" s="53" t="s">
        <v>608</v>
      </c>
      <c r="D516" s="53" t="s">
        <v>2317</v>
      </c>
      <c r="E516" s="53" t="s">
        <v>1639</v>
      </c>
      <c r="F516" s="53" t="s">
        <v>2195</v>
      </c>
      <c r="G516" s="53" t="s">
        <v>2275</v>
      </c>
      <c r="H516" s="53" t="s">
        <v>90</v>
      </c>
      <c r="I516" s="53" t="s">
        <v>1945</v>
      </c>
      <c r="J516" s="53" t="s">
        <v>1809</v>
      </c>
      <c r="K516" s="53" t="s">
        <v>2317</v>
      </c>
      <c r="L516" s="53" t="s">
        <v>3669</v>
      </c>
      <c r="M516" s="53" t="s">
        <v>2317</v>
      </c>
      <c r="N516" s="53" t="s">
        <v>4785</v>
      </c>
      <c r="O516" s="54">
        <v>2487</v>
      </c>
      <c r="P516" s="53" t="s">
        <v>4786</v>
      </c>
      <c r="Q516" s="53">
        <v>1</v>
      </c>
      <c r="R516" s="55">
        <v>50.131300000000003</v>
      </c>
      <c r="S516" s="55">
        <v>20.3749</v>
      </c>
      <c r="T516" s="55">
        <v>50.125900000000001</v>
      </c>
      <c r="U516" s="55">
        <v>20.381399999999999</v>
      </c>
      <c r="V516" s="53" t="s">
        <v>90</v>
      </c>
      <c r="W516" s="85">
        <v>0.1</v>
      </c>
      <c r="X516" s="87">
        <v>0</v>
      </c>
      <c r="Y516" s="1" t="s">
        <v>7450</v>
      </c>
    </row>
    <row r="517" spans="1:25" ht="50.1" hidden="1" customHeight="1" x14ac:dyDescent="0.25">
      <c r="A517" s="53" t="s">
        <v>90</v>
      </c>
      <c r="B517" s="53" t="str">
        <f>IF(COUNTIF('Aglomeracje 2022 r.'!$C$13:$C$207,' Dane pomocnicze (ze spr. 21)'!C517)=1,"TAK",IF(COUNTIF('Aglomeracje 2022 r.'!$C$13:$C$207,' Dane pomocnicze (ze spr. 21)'!C517)&gt;1,"TAK, UWAGA, wystepuje w sprawozdaniu więcej niż jeden raz!!!","BRAK"))</f>
        <v>BRAK</v>
      </c>
      <c r="C517" s="53" t="s">
        <v>609</v>
      </c>
      <c r="D517" s="53" t="s">
        <v>2318</v>
      </c>
      <c r="E517" s="53" t="s">
        <v>1639</v>
      </c>
      <c r="F517" s="53" t="s">
        <v>2195</v>
      </c>
      <c r="G517" s="53" t="s">
        <v>2213</v>
      </c>
      <c r="H517" s="53" t="s">
        <v>90</v>
      </c>
      <c r="I517" s="53" t="s">
        <v>1945</v>
      </c>
      <c r="J517" s="53" t="s">
        <v>1809</v>
      </c>
      <c r="K517" s="53" t="s">
        <v>4743</v>
      </c>
      <c r="L517" s="53" t="s">
        <v>3715</v>
      </c>
      <c r="M517" s="53" t="s">
        <v>4743</v>
      </c>
      <c r="N517" s="53" t="s">
        <v>4787</v>
      </c>
      <c r="O517" s="54">
        <v>6000</v>
      </c>
      <c r="P517" s="53" t="s">
        <v>4745</v>
      </c>
      <c r="Q517" s="53">
        <v>1</v>
      </c>
      <c r="R517" s="55">
        <v>51.116100000000003</v>
      </c>
      <c r="S517" s="55">
        <v>19.8</v>
      </c>
      <c r="T517" s="55">
        <v>50.073</v>
      </c>
      <c r="U517" s="55">
        <v>19.8109</v>
      </c>
      <c r="V517" s="53" t="s">
        <v>90</v>
      </c>
      <c r="W517" s="85">
        <v>1</v>
      </c>
      <c r="X517" s="87">
        <v>0</v>
      </c>
      <c r="Y517" s="1" t="s">
        <v>7252</v>
      </c>
    </row>
    <row r="518" spans="1:25" ht="50.1" hidden="1" customHeight="1" x14ac:dyDescent="0.25">
      <c r="A518" s="53" t="s">
        <v>90</v>
      </c>
      <c r="B518" s="53" t="str">
        <f>IF(COUNTIF('Aglomeracje 2022 r.'!$C$13:$C$207,' Dane pomocnicze (ze spr. 21)'!C518)=1,"TAK",IF(COUNTIF('Aglomeracje 2022 r.'!$C$13:$C$207,' Dane pomocnicze (ze spr. 21)'!C518)&gt;1,"TAK, UWAGA, wystepuje w sprawozdaniu więcej niż jeden raz!!!","BRAK"))</f>
        <v>BRAK</v>
      </c>
      <c r="C518" s="53" t="s">
        <v>610</v>
      </c>
      <c r="D518" s="53" t="s">
        <v>2319</v>
      </c>
      <c r="E518" s="53" t="s">
        <v>1639</v>
      </c>
      <c r="F518" s="53" t="s">
        <v>2195</v>
      </c>
      <c r="G518" s="53" t="s">
        <v>2227</v>
      </c>
      <c r="H518" s="53" t="s">
        <v>2211</v>
      </c>
      <c r="I518" s="53" t="s">
        <v>1945</v>
      </c>
      <c r="J518" s="53" t="s">
        <v>1809</v>
      </c>
      <c r="K518" s="53" t="s">
        <v>2319</v>
      </c>
      <c r="L518" s="53" t="s">
        <v>3617</v>
      </c>
      <c r="M518" s="53" t="s">
        <v>4788</v>
      </c>
      <c r="N518" s="53" t="s">
        <v>4789</v>
      </c>
      <c r="O518" s="54">
        <v>4069</v>
      </c>
      <c r="P518" s="53" t="s">
        <v>4790</v>
      </c>
      <c r="Q518" s="53">
        <v>1</v>
      </c>
      <c r="R518" s="55">
        <v>49.385778000000002</v>
      </c>
      <c r="S518" s="55">
        <v>19.494924999999999</v>
      </c>
      <c r="T518" s="55">
        <v>49.385178000000003</v>
      </c>
      <c r="U518" s="55">
        <v>19.503553</v>
      </c>
      <c r="V518" s="53" t="s">
        <v>90</v>
      </c>
      <c r="W518" s="85">
        <v>4</v>
      </c>
      <c r="X518" s="87">
        <v>0</v>
      </c>
      <c r="Y518" s="1" t="s">
        <v>7207</v>
      </c>
    </row>
    <row r="519" spans="1:25" ht="50.1" hidden="1" customHeight="1" x14ac:dyDescent="0.25">
      <c r="A519" s="53" t="s">
        <v>90</v>
      </c>
      <c r="B519" s="53" t="str">
        <f>IF(COUNTIF('Aglomeracje 2022 r.'!$C$13:$C$207,' Dane pomocnicze (ze spr. 21)'!C519)=1,"TAK",IF(COUNTIF('Aglomeracje 2022 r.'!$C$13:$C$207,' Dane pomocnicze (ze spr. 21)'!C519)&gt;1,"TAK, UWAGA, wystepuje w sprawozdaniu więcej niż jeden raz!!!","BRAK"))</f>
        <v>BRAK</v>
      </c>
      <c r="C519" s="53" t="s">
        <v>611</v>
      </c>
      <c r="D519" s="53" t="s">
        <v>2320</v>
      </c>
      <c r="E519" s="53" t="s">
        <v>1639</v>
      </c>
      <c r="F519" s="53" t="s">
        <v>2195</v>
      </c>
      <c r="G519" s="53" t="s">
        <v>2213</v>
      </c>
      <c r="H519" s="53" t="s">
        <v>90</v>
      </c>
      <c r="I519" s="53" t="s">
        <v>1945</v>
      </c>
      <c r="J519" s="53" t="s">
        <v>1809</v>
      </c>
      <c r="K519" s="53" t="s">
        <v>4791</v>
      </c>
      <c r="L519" s="53" t="s">
        <v>3715</v>
      </c>
      <c r="M519" s="53" t="s">
        <v>4791</v>
      </c>
      <c r="N519" s="53" t="s">
        <v>4792</v>
      </c>
      <c r="O519" s="54">
        <v>5298</v>
      </c>
      <c r="P519" s="53" t="s">
        <v>4793</v>
      </c>
      <c r="Q519" s="53">
        <v>1</v>
      </c>
      <c r="R519" s="55">
        <v>49.943100000000001</v>
      </c>
      <c r="S519" s="55">
        <v>19.885000000000002</v>
      </c>
      <c r="T519" s="55">
        <v>49.981059999999999</v>
      </c>
      <c r="U519" s="55">
        <v>19.926110000000001</v>
      </c>
      <c r="V519" s="53" t="s">
        <v>90</v>
      </c>
      <c r="W519" s="85">
        <v>11.74</v>
      </c>
      <c r="X519" s="87">
        <v>0</v>
      </c>
      <c r="Y519" s="1" t="s">
        <v>7451</v>
      </c>
    </row>
    <row r="520" spans="1:25" ht="50.1" hidden="1" customHeight="1" x14ac:dyDescent="0.25">
      <c r="A520" s="53" t="s">
        <v>90</v>
      </c>
      <c r="B520" s="53" t="str">
        <f>IF(COUNTIF('Aglomeracje 2022 r.'!$C$13:$C$207,' Dane pomocnicze (ze spr. 21)'!C520)=1,"TAK",IF(COUNTIF('Aglomeracje 2022 r.'!$C$13:$C$207,' Dane pomocnicze (ze spr. 21)'!C520)&gt;1,"TAK, UWAGA, wystepuje w sprawozdaniu więcej niż jeden raz!!!","BRAK"))</f>
        <v>BRAK</v>
      </c>
      <c r="C520" s="53" t="s">
        <v>612</v>
      </c>
      <c r="D520" s="53" t="s">
        <v>2321</v>
      </c>
      <c r="E520" s="53" t="s">
        <v>1650</v>
      </c>
      <c r="F520" s="53" t="s">
        <v>2195</v>
      </c>
      <c r="G520" s="53" t="s">
        <v>2213</v>
      </c>
      <c r="H520" s="53" t="s">
        <v>90</v>
      </c>
      <c r="I520" s="53" t="s">
        <v>1945</v>
      </c>
      <c r="J520" s="53" t="s">
        <v>1809</v>
      </c>
      <c r="K520" s="53" t="s">
        <v>2233</v>
      </c>
      <c r="L520" s="53" t="s">
        <v>3669</v>
      </c>
      <c r="M520" s="53" t="s">
        <v>2233</v>
      </c>
      <c r="N520" s="53" t="s">
        <v>4794</v>
      </c>
      <c r="O520" s="54">
        <v>4105</v>
      </c>
      <c r="P520" s="53" t="s">
        <v>4626</v>
      </c>
      <c r="Q520" s="53">
        <v>3</v>
      </c>
      <c r="R520" s="55">
        <v>50.136400000000002</v>
      </c>
      <c r="S520" s="55">
        <v>19.629300000000001</v>
      </c>
      <c r="T520" s="55">
        <v>0</v>
      </c>
      <c r="U520" s="55">
        <v>0</v>
      </c>
      <c r="V520" s="53" t="s">
        <v>90</v>
      </c>
      <c r="W520" s="85">
        <v>4.4000000000000004</v>
      </c>
      <c r="X520" s="87">
        <v>0</v>
      </c>
      <c r="Y520" s="1" t="s">
        <v>7407</v>
      </c>
    </row>
    <row r="521" spans="1:25" ht="50.1" hidden="1" customHeight="1" x14ac:dyDescent="0.25">
      <c r="A521" s="53" t="s">
        <v>90</v>
      </c>
      <c r="B521" s="53" t="str">
        <f>IF(COUNTIF('Aglomeracje 2022 r.'!$C$13:$C$207,' Dane pomocnicze (ze spr. 21)'!C521)=1,"TAK",IF(COUNTIF('Aglomeracje 2022 r.'!$C$13:$C$207,' Dane pomocnicze (ze spr. 21)'!C521)&gt;1,"TAK, UWAGA, wystepuje w sprawozdaniu więcej niż jeden raz!!!","BRAK"))</f>
        <v>BRAK</v>
      </c>
      <c r="C521" s="53" t="s">
        <v>613</v>
      </c>
      <c r="D521" s="53" t="s">
        <v>2322</v>
      </c>
      <c r="E521" s="53" t="s">
        <v>1639</v>
      </c>
      <c r="F521" s="53" t="s">
        <v>2195</v>
      </c>
      <c r="G521" s="53" t="s">
        <v>2222</v>
      </c>
      <c r="H521" s="53" t="s">
        <v>90</v>
      </c>
      <c r="I521" s="53" t="s">
        <v>1945</v>
      </c>
      <c r="J521" s="53" t="s">
        <v>1809</v>
      </c>
      <c r="K521" s="53" t="s">
        <v>2322</v>
      </c>
      <c r="L521" s="53" t="s">
        <v>3715</v>
      </c>
      <c r="M521" s="53" t="s">
        <v>2322</v>
      </c>
      <c r="N521" s="53" t="s">
        <v>4795</v>
      </c>
      <c r="O521" s="54">
        <v>4777</v>
      </c>
      <c r="P521" s="53" t="s">
        <v>4796</v>
      </c>
      <c r="Q521" s="53">
        <v>1</v>
      </c>
      <c r="R521" s="55">
        <v>49.905000000000001</v>
      </c>
      <c r="S521" s="55">
        <v>19.996099999999998</v>
      </c>
      <c r="T521" s="55">
        <v>49.903300000000002</v>
      </c>
      <c r="U521" s="55">
        <v>19.945399999999999</v>
      </c>
      <c r="V521" s="53" t="s">
        <v>90</v>
      </c>
      <c r="W521" s="85">
        <v>0</v>
      </c>
      <c r="X521" s="87">
        <v>0</v>
      </c>
      <c r="Y521" s="1" t="s">
        <v>7166</v>
      </c>
    </row>
    <row r="522" spans="1:25" ht="50.1" hidden="1" customHeight="1" x14ac:dyDescent="0.25">
      <c r="A522" s="53" t="s">
        <v>90</v>
      </c>
      <c r="B522" s="53" t="str">
        <f>IF(COUNTIF('Aglomeracje 2022 r.'!$C$13:$C$207,' Dane pomocnicze (ze spr. 21)'!C522)=1,"TAK",IF(COUNTIF('Aglomeracje 2022 r.'!$C$13:$C$207,' Dane pomocnicze (ze spr. 21)'!C522)&gt;1,"TAK, UWAGA, wystepuje w sprawozdaniu więcej niż jeden raz!!!","BRAK"))</f>
        <v>BRAK</v>
      </c>
      <c r="C522" s="53" t="s">
        <v>614</v>
      </c>
      <c r="D522" s="53" t="s">
        <v>2323</v>
      </c>
      <c r="E522" s="53" t="s">
        <v>1639</v>
      </c>
      <c r="F522" s="53" t="s">
        <v>2195</v>
      </c>
      <c r="G522" s="53" t="s">
        <v>2213</v>
      </c>
      <c r="H522" s="53" t="s">
        <v>90</v>
      </c>
      <c r="I522" s="53" t="s">
        <v>1945</v>
      </c>
      <c r="J522" s="53" t="s">
        <v>1809</v>
      </c>
      <c r="K522" s="53" t="s">
        <v>4797</v>
      </c>
      <c r="L522" s="53" t="s">
        <v>3715</v>
      </c>
      <c r="M522" s="53" t="s">
        <v>4797</v>
      </c>
      <c r="N522" s="53" t="s">
        <v>4798</v>
      </c>
      <c r="O522" s="54">
        <v>16435</v>
      </c>
      <c r="P522" s="53" t="s">
        <v>4799</v>
      </c>
      <c r="Q522" s="53">
        <v>1</v>
      </c>
      <c r="R522" s="55">
        <v>50.0381</v>
      </c>
      <c r="S522" s="55">
        <v>19.766100000000002</v>
      </c>
      <c r="T522" s="55">
        <v>50.0364</v>
      </c>
      <c r="U522" s="55">
        <v>19.802199999999999</v>
      </c>
      <c r="V522" s="53" t="s">
        <v>90</v>
      </c>
      <c r="W522" s="85">
        <v>0</v>
      </c>
      <c r="X522" s="87">
        <v>0</v>
      </c>
      <c r="Y522" s="1" t="s">
        <v>7166</v>
      </c>
    </row>
    <row r="523" spans="1:25" ht="50.1" hidden="1" customHeight="1" x14ac:dyDescent="0.25">
      <c r="A523" s="53" t="s">
        <v>90</v>
      </c>
      <c r="B523" s="53" t="str">
        <f>IF(COUNTIF('Aglomeracje 2022 r.'!$C$13:$C$207,' Dane pomocnicze (ze spr. 21)'!C523)=1,"TAK",IF(COUNTIF('Aglomeracje 2022 r.'!$C$13:$C$207,' Dane pomocnicze (ze spr. 21)'!C523)&gt;1,"TAK, UWAGA, wystepuje w sprawozdaniu więcej niż jeden raz!!!","BRAK"))</f>
        <v>BRAK</v>
      </c>
      <c r="C523" s="53" t="s">
        <v>615</v>
      </c>
      <c r="D523" s="53" t="s">
        <v>2324</v>
      </c>
      <c r="E523" s="53" t="s">
        <v>1639</v>
      </c>
      <c r="F523" s="53" t="s">
        <v>2195</v>
      </c>
      <c r="G523" s="53" t="s">
        <v>2325</v>
      </c>
      <c r="H523" s="53" t="s">
        <v>2199</v>
      </c>
      <c r="I523" s="53" t="s">
        <v>1945</v>
      </c>
      <c r="J523" s="53" t="s">
        <v>1809</v>
      </c>
      <c r="K523" s="53" t="s">
        <v>2324</v>
      </c>
      <c r="L523" s="53" t="s">
        <v>3715</v>
      </c>
      <c r="M523" s="53" t="s">
        <v>2324</v>
      </c>
      <c r="N523" s="53" t="s">
        <v>4800</v>
      </c>
      <c r="O523" s="54">
        <v>3300</v>
      </c>
      <c r="P523" s="53">
        <v>0</v>
      </c>
      <c r="Q523" s="53">
        <v>1</v>
      </c>
      <c r="R523" s="55">
        <v>49.606299999999997</v>
      </c>
      <c r="S523" s="55">
        <v>20.491900000000001</v>
      </c>
      <c r="T523" s="55">
        <v>49.595100000000002</v>
      </c>
      <c r="U523" s="55">
        <v>20.536200000000001</v>
      </c>
      <c r="V523" s="53" t="s">
        <v>90</v>
      </c>
      <c r="W523" s="85">
        <v>0</v>
      </c>
      <c r="X523" s="87">
        <v>0</v>
      </c>
      <c r="Y523" s="1" t="s">
        <v>7166</v>
      </c>
    </row>
    <row r="524" spans="1:25" ht="50.1" hidden="1" customHeight="1" x14ac:dyDescent="0.25">
      <c r="A524" s="53" t="s">
        <v>90</v>
      </c>
      <c r="B524" s="53" t="str">
        <f>IF(COUNTIF('Aglomeracje 2022 r.'!$C$13:$C$207,' Dane pomocnicze (ze spr. 21)'!C524)=1,"TAK",IF(COUNTIF('Aglomeracje 2022 r.'!$C$13:$C$207,' Dane pomocnicze (ze spr. 21)'!C524)&gt;1,"TAK, UWAGA, wystepuje w sprawozdaniu więcej niż jeden raz!!!","BRAK"))</f>
        <v>BRAK</v>
      </c>
      <c r="C524" s="53" t="s">
        <v>616</v>
      </c>
      <c r="D524" s="53" t="s">
        <v>2326</v>
      </c>
      <c r="E524" s="53" t="s">
        <v>1639</v>
      </c>
      <c r="F524" s="53" t="s">
        <v>2195</v>
      </c>
      <c r="G524" s="53" t="s">
        <v>2213</v>
      </c>
      <c r="H524" s="53" t="s">
        <v>90</v>
      </c>
      <c r="I524" s="53" t="s">
        <v>1945</v>
      </c>
      <c r="J524" s="53" t="s">
        <v>1809</v>
      </c>
      <c r="K524" s="53" t="s">
        <v>2326</v>
      </c>
      <c r="L524" s="53" t="s">
        <v>3715</v>
      </c>
      <c r="M524" s="53" t="s">
        <v>2326</v>
      </c>
      <c r="N524" s="53" t="s">
        <v>4801</v>
      </c>
      <c r="O524" s="54">
        <v>7506</v>
      </c>
      <c r="P524" s="53" t="s">
        <v>4802</v>
      </c>
      <c r="Q524" s="53">
        <v>1</v>
      </c>
      <c r="R524" s="55">
        <v>50.140300000000003</v>
      </c>
      <c r="S524" s="55">
        <v>19.8626</v>
      </c>
      <c r="T524" s="55">
        <v>50.072000000000003</v>
      </c>
      <c r="U524" s="55">
        <v>19.532800000000002</v>
      </c>
      <c r="V524" s="53" t="s">
        <v>90</v>
      </c>
      <c r="W524" s="85">
        <v>0</v>
      </c>
      <c r="X524" s="87">
        <v>10</v>
      </c>
      <c r="Y524" s="1" t="s">
        <v>7199</v>
      </c>
    </row>
    <row r="525" spans="1:25" ht="50.1" hidden="1" customHeight="1" x14ac:dyDescent="0.25">
      <c r="A525" s="53" t="s">
        <v>90</v>
      </c>
      <c r="B525" s="53" t="str">
        <f>IF(COUNTIF('Aglomeracje 2022 r.'!$C$13:$C$207,' Dane pomocnicze (ze spr. 21)'!C525)=1,"TAK",IF(COUNTIF('Aglomeracje 2022 r.'!$C$13:$C$207,' Dane pomocnicze (ze spr. 21)'!C525)&gt;1,"TAK, UWAGA, wystepuje w sprawozdaniu więcej niż jeden raz!!!","BRAK"))</f>
        <v>BRAK</v>
      </c>
      <c r="C525" s="53" t="s">
        <v>617</v>
      </c>
      <c r="D525" s="53" t="s">
        <v>2327</v>
      </c>
      <c r="E525" s="53" t="s">
        <v>1639</v>
      </c>
      <c r="F525" s="53" t="s">
        <v>2195</v>
      </c>
      <c r="G525" s="53" t="s">
        <v>2255</v>
      </c>
      <c r="H525" s="53" t="s">
        <v>2256</v>
      </c>
      <c r="I525" s="53" t="s">
        <v>1945</v>
      </c>
      <c r="J525" s="53" t="s">
        <v>1809</v>
      </c>
      <c r="K525" s="53" t="s">
        <v>2327</v>
      </c>
      <c r="L525" s="53" t="s">
        <v>3715</v>
      </c>
      <c r="M525" s="53" t="s">
        <v>2327</v>
      </c>
      <c r="N525" s="53" t="s">
        <v>4803</v>
      </c>
      <c r="O525" s="54">
        <v>4657</v>
      </c>
      <c r="P525" s="53" t="s">
        <v>4804</v>
      </c>
      <c r="Q525" s="53">
        <v>1</v>
      </c>
      <c r="R525" s="55">
        <v>50.205599999999997</v>
      </c>
      <c r="S525" s="55">
        <v>21.1113</v>
      </c>
      <c r="T525" s="55">
        <v>50.216900000000003</v>
      </c>
      <c r="U525" s="55">
        <v>21.110900000000001</v>
      </c>
      <c r="V525" s="53" t="s">
        <v>90</v>
      </c>
      <c r="W525" s="85">
        <v>74</v>
      </c>
      <c r="X525" s="87">
        <v>0</v>
      </c>
      <c r="Y525" s="1" t="s">
        <v>7452</v>
      </c>
    </row>
    <row r="526" spans="1:25" ht="50.1" hidden="1" customHeight="1" x14ac:dyDescent="0.25">
      <c r="A526" s="53" t="s">
        <v>90</v>
      </c>
      <c r="B526" s="53" t="str">
        <f>IF(COUNTIF('Aglomeracje 2022 r.'!$C$13:$C$207,' Dane pomocnicze (ze spr. 21)'!C526)=1,"TAK",IF(COUNTIF('Aglomeracje 2022 r.'!$C$13:$C$207,' Dane pomocnicze (ze spr. 21)'!C526)&gt;1,"TAK, UWAGA, wystepuje w sprawozdaniu więcej niż jeden raz!!!","BRAK"))</f>
        <v>BRAK</v>
      </c>
      <c r="C526" s="53" t="s">
        <v>618</v>
      </c>
      <c r="D526" s="53" t="s">
        <v>2329</v>
      </c>
      <c r="E526" s="53" t="s">
        <v>1650</v>
      </c>
      <c r="F526" s="53" t="s">
        <v>2195</v>
      </c>
      <c r="G526" s="53" t="s">
        <v>2230</v>
      </c>
      <c r="H526" s="53" t="s">
        <v>2199</v>
      </c>
      <c r="I526" s="53" t="s">
        <v>1945</v>
      </c>
      <c r="J526" s="53" t="s">
        <v>1809</v>
      </c>
      <c r="K526" s="53" t="s">
        <v>2329</v>
      </c>
      <c r="L526" s="53" t="s">
        <v>3715</v>
      </c>
      <c r="M526" s="53" t="s">
        <v>2329</v>
      </c>
      <c r="N526" s="53" t="s">
        <v>4807</v>
      </c>
      <c r="O526" s="54">
        <v>3618</v>
      </c>
      <c r="P526" s="53" t="s">
        <v>4808</v>
      </c>
      <c r="Q526" s="53">
        <v>2</v>
      </c>
      <c r="R526" s="55">
        <v>49.527000000000001</v>
      </c>
      <c r="S526" s="55">
        <v>20.8581</v>
      </c>
      <c r="T526" s="55">
        <v>0</v>
      </c>
      <c r="U526" s="55">
        <v>0</v>
      </c>
      <c r="V526" s="53" t="s">
        <v>90</v>
      </c>
      <c r="W526" s="85">
        <v>0</v>
      </c>
      <c r="X526" s="87">
        <v>0.2</v>
      </c>
      <c r="Y526" s="1" t="s">
        <v>7244</v>
      </c>
    </row>
    <row r="527" spans="1:25" ht="50.1" hidden="1" customHeight="1" x14ac:dyDescent="0.25">
      <c r="A527" s="53" t="s">
        <v>90</v>
      </c>
      <c r="B527" s="53" t="str">
        <f>IF(COUNTIF('Aglomeracje 2022 r.'!$C$13:$C$207,' Dane pomocnicze (ze spr. 21)'!C527)=1,"TAK",IF(COUNTIF('Aglomeracje 2022 r.'!$C$13:$C$207,' Dane pomocnicze (ze spr. 21)'!C527)&gt;1,"TAK, UWAGA, wystepuje w sprawozdaniu więcej niż jeden raz!!!","BRAK"))</f>
        <v>BRAK</v>
      </c>
      <c r="C527" s="53" t="s">
        <v>619</v>
      </c>
      <c r="D527" s="53" t="s">
        <v>2330</v>
      </c>
      <c r="E527" s="53" t="s">
        <v>1639</v>
      </c>
      <c r="F527" s="53" t="s">
        <v>2195</v>
      </c>
      <c r="G527" s="53" t="s">
        <v>2213</v>
      </c>
      <c r="H527" s="53" t="s">
        <v>90</v>
      </c>
      <c r="I527" s="53" t="s">
        <v>1945</v>
      </c>
      <c r="J527" s="53" t="s">
        <v>1809</v>
      </c>
      <c r="K527" s="53" t="s">
        <v>4791</v>
      </c>
      <c r="L527" s="53" t="s">
        <v>3715</v>
      </c>
      <c r="M527" s="53" t="s">
        <v>4791</v>
      </c>
      <c r="N527" s="53" t="s">
        <v>4809</v>
      </c>
      <c r="O527" s="54">
        <v>4090</v>
      </c>
      <c r="P527" s="53" t="s">
        <v>4793</v>
      </c>
      <c r="Q527" s="53">
        <v>1</v>
      </c>
      <c r="R527" s="55">
        <v>49.943100000000001</v>
      </c>
      <c r="S527" s="55">
        <v>19.885000000000002</v>
      </c>
      <c r="T527" s="55">
        <v>49.919778999999998</v>
      </c>
      <c r="U527" s="55">
        <v>19.88822</v>
      </c>
      <c r="V527" s="53" t="s">
        <v>90</v>
      </c>
      <c r="W527" s="85">
        <v>0</v>
      </c>
      <c r="X527" s="87">
        <v>0</v>
      </c>
      <c r="Y527" s="1" t="s">
        <v>7166</v>
      </c>
    </row>
    <row r="528" spans="1:25" ht="50.1" hidden="1" customHeight="1" x14ac:dyDescent="0.25">
      <c r="A528" s="53" t="s">
        <v>90</v>
      </c>
      <c r="B528" s="53" t="str">
        <f>IF(COUNTIF('Aglomeracje 2022 r.'!$C$13:$C$207,' Dane pomocnicze (ze spr. 21)'!C528)=1,"TAK",IF(COUNTIF('Aglomeracje 2022 r.'!$C$13:$C$207,' Dane pomocnicze (ze spr. 21)'!C528)&gt;1,"TAK, UWAGA, wystepuje w sprawozdaniu więcej niż jeden raz!!!","BRAK"))</f>
        <v>BRAK</v>
      </c>
      <c r="C528" s="53" t="s">
        <v>620</v>
      </c>
      <c r="D528" s="53" t="s">
        <v>2331</v>
      </c>
      <c r="E528" s="53" t="s">
        <v>1639</v>
      </c>
      <c r="F528" s="53" t="s">
        <v>2195</v>
      </c>
      <c r="G528" s="53" t="s">
        <v>2260</v>
      </c>
      <c r="H528" s="53" t="s">
        <v>2199</v>
      </c>
      <c r="I528" s="53" t="s">
        <v>2281</v>
      </c>
      <c r="J528" s="53" t="s">
        <v>2282</v>
      </c>
      <c r="K528" s="53" t="s">
        <v>2280</v>
      </c>
      <c r="L528" s="53" t="s">
        <v>3715</v>
      </c>
      <c r="M528" s="53" t="s">
        <v>2280</v>
      </c>
      <c r="N528" s="53" t="s">
        <v>4810</v>
      </c>
      <c r="O528" s="54">
        <v>3528</v>
      </c>
      <c r="P528" s="53" t="s">
        <v>4811</v>
      </c>
      <c r="Q528" s="53">
        <v>1</v>
      </c>
      <c r="R528" s="55">
        <v>49.478164470000003</v>
      </c>
      <c r="S528" s="55">
        <v>19.695302389999998</v>
      </c>
      <c r="T528" s="55">
        <v>49.483594439999997</v>
      </c>
      <c r="U528" s="55">
        <v>19.658415439999999</v>
      </c>
      <c r="V528" s="53" t="s">
        <v>90</v>
      </c>
      <c r="W528" s="85">
        <v>5</v>
      </c>
      <c r="X528" s="87">
        <v>0</v>
      </c>
      <c r="Y528" s="1" t="s">
        <v>7221</v>
      </c>
    </row>
    <row r="529" spans="1:25" ht="50.1" hidden="1" customHeight="1" x14ac:dyDescent="0.25">
      <c r="A529" s="53" t="s">
        <v>90</v>
      </c>
      <c r="B529" s="53" t="str">
        <f>IF(COUNTIF('Aglomeracje 2022 r.'!$C$13:$C$207,' Dane pomocnicze (ze spr. 21)'!C529)=1,"TAK",IF(COUNTIF('Aglomeracje 2022 r.'!$C$13:$C$207,' Dane pomocnicze (ze spr. 21)'!C529)&gt;1,"TAK, UWAGA, wystepuje w sprawozdaniu więcej niż jeden raz!!!","BRAK"))</f>
        <v>BRAK</v>
      </c>
      <c r="C529" s="53" t="s">
        <v>621</v>
      </c>
      <c r="D529" s="53" t="s">
        <v>2332</v>
      </c>
      <c r="E529" s="53" t="s">
        <v>1639</v>
      </c>
      <c r="F529" s="53" t="s">
        <v>2195</v>
      </c>
      <c r="G529" s="53" t="s">
        <v>2213</v>
      </c>
      <c r="H529" s="53" t="s">
        <v>90</v>
      </c>
      <c r="I529" s="53" t="s">
        <v>1945</v>
      </c>
      <c r="J529" s="53" t="s">
        <v>1809</v>
      </c>
      <c r="K529" s="53" t="s">
        <v>2332</v>
      </c>
      <c r="L529" s="53" t="s">
        <v>3715</v>
      </c>
      <c r="M529" s="53" t="s">
        <v>2332</v>
      </c>
      <c r="N529" s="53" t="s">
        <v>4812</v>
      </c>
      <c r="O529" s="54">
        <v>2670</v>
      </c>
      <c r="P529" s="53" t="s">
        <v>4813</v>
      </c>
      <c r="Q529" s="53">
        <v>1</v>
      </c>
      <c r="R529" s="55">
        <v>50.208300000000001</v>
      </c>
      <c r="S529" s="55">
        <v>19.974399999999999</v>
      </c>
      <c r="T529" s="55">
        <v>50.208300000000001</v>
      </c>
      <c r="U529" s="55">
        <v>19.974399999999999</v>
      </c>
      <c r="V529" s="53" t="s">
        <v>90</v>
      </c>
      <c r="W529" s="85">
        <v>10.8</v>
      </c>
      <c r="X529" s="87">
        <v>0</v>
      </c>
      <c r="Y529" s="1" t="s">
        <v>7453</v>
      </c>
    </row>
    <row r="530" spans="1:25" ht="50.1" hidden="1" customHeight="1" x14ac:dyDescent="0.25">
      <c r="A530" s="53" t="s">
        <v>90</v>
      </c>
      <c r="B530" s="53" t="str">
        <f>IF(COUNTIF('Aglomeracje 2022 r.'!$C$13:$C$207,' Dane pomocnicze (ze spr. 21)'!C530)=1,"TAK",IF(COUNTIF('Aglomeracje 2022 r.'!$C$13:$C$207,' Dane pomocnicze (ze spr. 21)'!C530)&gt;1,"TAK, UWAGA, wystepuje w sprawozdaniu więcej niż jeden raz!!!","BRAK"))</f>
        <v>BRAK</v>
      </c>
      <c r="C530" s="53" t="s">
        <v>622</v>
      </c>
      <c r="D530" s="53" t="s">
        <v>2333</v>
      </c>
      <c r="E530" s="53" t="s">
        <v>1639</v>
      </c>
      <c r="F530" s="53" t="s">
        <v>2195</v>
      </c>
      <c r="G530" s="53" t="s">
        <v>2245</v>
      </c>
      <c r="H530" s="53" t="s">
        <v>2199</v>
      </c>
      <c r="I530" s="53" t="s">
        <v>1945</v>
      </c>
      <c r="J530" s="53" t="s">
        <v>1809</v>
      </c>
      <c r="K530" s="53" t="s">
        <v>4768</v>
      </c>
      <c r="L530" s="53" t="s">
        <v>3715</v>
      </c>
      <c r="M530" s="53" t="s">
        <v>4768</v>
      </c>
      <c r="N530" s="53" t="s">
        <v>4814</v>
      </c>
      <c r="O530" s="54">
        <v>2083</v>
      </c>
      <c r="P530" s="53" t="s">
        <v>4770</v>
      </c>
      <c r="Q530" s="53">
        <v>1</v>
      </c>
      <c r="R530" s="55">
        <v>49.7057</v>
      </c>
      <c r="S530" s="55">
        <v>20.4252</v>
      </c>
      <c r="T530" s="55">
        <v>49.413699999999999</v>
      </c>
      <c r="U530" s="55">
        <v>20.265999999999998</v>
      </c>
      <c r="V530" s="53" t="s">
        <v>90</v>
      </c>
      <c r="W530" s="85">
        <v>0</v>
      </c>
      <c r="X530" s="87">
        <v>0</v>
      </c>
      <c r="Y530" s="1" t="s">
        <v>7166</v>
      </c>
    </row>
    <row r="531" spans="1:25" ht="50.1" hidden="1" customHeight="1" x14ac:dyDescent="0.25">
      <c r="A531" s="53" t="s">
        <v>90</v>
      </c>
      <c r="B531" s="53" t="str">
        <f>IF(COUNTIF('Aglomeracje 2022 r.'!$C$13:$C$207,' Dane pomocnicze (ze spr. 21)'!C531)=1,"TAK",IF(COUNTIF('Aglomeracje 2022 r.'!$C$13:$C$207,' Dane pomocnicze (ze spr. 21)'!C531)&gt;1,"TAK, UWAGA, wystepuje w sprawozdaniu więcej niż jeden raz!!!","BRAK"))</f>
        <v>BRAK</v>
      </c>
      <c r="C531" s="53" t="s">
        <v>623</v>
      </c>
      <c r="D531" s="53" t="s">
        <v>2334</v>
      </c>
      <c r="E531" s="53" t="s">
        <v>1639</v>
      </c>
      <c r="F531" s="53" t="s">
        <v>2195</v>
      </c>
      <c r="G531" s="53" t="s">
        <v>2222</v>
      </c>
      <c r="H531" s="53" t="s">
        <v>90</v>
      </c>
      <c r="I531" s="53" t="s">
        <v>1945</v>
      </c>
      <c r="J531" s="53" t="s">
        <v>1809</v>
      </c>
      <c r="K531" s="53" t="s">
        <v>2334</v>
      </c>
      <c r="L531" s="53" t="s">
        <v>3715</v>
      </c>
      <c r="M531" s="53" t="s">
        <v>2334</v>
      </c>
      <c r="N531" s="53" t="s">
        <v>4815</v>
      </c>
      <c r="O531" s="54">
        <v>2550</v>
      </c>
      <c r="P531" s="53" t="s">
        <v>4816</v>
      </c>
      <c r="Q531" s="53">
        <v>1</v>
      </c>
      <c r="R531" s="55">
        <v>49.472700000000003</v>
      </c>
      <c r="S531" s="55">
        <v>20.0702</v>
      </c>
      <c r="T531" s="55">
        <v>49.492100000000001</v>
      </c>
      <c r="U531" s="55">
        <v>20.075600000000001</v>
      </c>
      <c r="V531" s="53" t="s">
        <v>90</v>
      </c>
      <c r="W531" s="85">
        <v>1</v>
      </c>
      <c r="X531" s="87">
        <v>0</v>
      </c>
      <c r="Y531" s="1" t="s">
        <v>7252</v>
      </c>
    </row>
    <row r="532" spans="1:25" ht="50.1" hidden="1" customHeight="1" x14ac:dyDescent="0.25">
      <c r="A532" s="53" t="s">
        <v>90</v>
      </c>
      <c r="B532" s="53" t="str">
        <f>IF(COUNTIF('Aglomeracje 2022 r.'!$C$13:$C$207,' Dane pomocnicze (ze spr. 21)'!C532)=1,"TAK",IF(COUNTIF('Aglomeracje 2022 r.'!$C$13:$C$207,' Dane pomocnicze (ze spr. 21)'!C532)&gt;1,"TAK, UWAGA, wystepuje w sprawozdaniu więcej niż jeden raz!!!","BRAK"))</f>
        <v>BRAK</v>
      </c>
      <c r="C532" s="53" t="s">
        <v>624</v>
      </c>
      <c r="D532" s="53" t="s">
        <v>2335</v>
      </c>
      <c r="E532" s="53" t="s">
        <v>1639</v>
      </c>
      <c r="F532" s="53" t="s">
        <v>2195</v>
      </c>
      <c r="G532" s="53" t="s">
        <v>2255</v>
      </c>
      <c r="H532" s="53" t="s">
        <v>2256</v>
      </c>
      <c r="I532" s="53" t="s">
        <v>1945</v>
      </c>
      <c r="J532" s="53" t="s">
        <v>1809</v>
      </c>
      <c r="K532" s="53" t="s">
        <v>2335</v>
      </c>
      <c r="L532" s="53" t="s">
        <v>3715</v>
      </c>
      <c r="M532" s="53" t="s">
        <v>2335</v>
      </c>
      <c r="N532" s="53" t="s">
        <v>4817</v>
      </c>
      <c r="O532" s="54">
        <v>2877</v>
      </c>
      <c r="P532" s="53" t="s">
        <v>4818</v>
      </c>
      <c r="Q532" s="53">
        <v>1</v>
      </c>
      <c r="R532" s="55">
        <v>50.201013750000001</v>
      </c>
      <c r="S532" s="55">
        <v>20.928684019999999</v>
      </c>
      <c r="T532" s="55">
        <v>50.213401079999997</v>
      </c>
      <c r="U532" s="55">
        <v>20.88888004</v>
      </c>
      <c r="V532" s="53" t="s">
        <v>90</v>
      </c>
      <c r="W532" s="85">
        <v>0</v>
      </c>
      <c r="X532" s="87">
        <v>18</v>
      </c>
      <c r="Y532" s="1" t="s">
        <v>7454</v>
      </c>
    </row>
    <row r="533" spans="1:25" ht="50.1" hidden="1" customHeight="1" x14ac:dyDescent="0.25">
      <c r="A533" s="53" t="s">
        <v>90</v>
      </c>
      <c r="B533" s="53" t="str">
        <f>IF(COUNTIF('Aglomeracje 2022 r.'!$C$13:$C$207,' Dane pomocnicze (ze spr. 21)'!C533)=1,"TAK",IF(COUNTIF('Aglomeracje 2022 r.'!$C$13:$C$207,' Dane pomocnicze (ze spr. 21)'!C533)&gt;1,"TAK, UWAGA, wystepuje w sprawozdaniu więcej niż jeden raz!!!","BRAK"))</f>
        <v>BRAK</v>
      </c>
      <c r="C533" s="53" t="s">
        <v>625</v>
      </c>
      <c r="D533" s="53" t="s">
        <v>2336</v>
      </c>
      <c r="E533" s="53" t="s">
        <v>1639</v>
      </c>
      <c r="F533" s="53" t="s">
        <v>2195</v>
      </c>
      <c r="G533" s="53" t="s">
        <v>2235</v>
      </c>
      <c r="H533" s="53" t="s">
        <v>90</v>
      </c>
      <c r="I533" s="53" t="s">
        <v>1945</v>
      </c>
      <c r="J533" s="53" t="s">
        <v>1809</v>
      </c>
      <c r="K533" s="53" t="s">
        <v>4819</v>
      </c>
      <c r="L533" s="53" t="s">
        <v>3715</v>
      </c>
      <c r="M533" s="53" t="s">
        <v>4819</v>
      </c>
      <c r="N533" s="53" t="s">
        <v>4820</v>
      </c>
      <c r="O533" s="54">
        <v>2405</v>
      </c>
      <c r="P533" s="53" t="s">
        <v>4821</v>
      </c>
      <c r="Q533" s="53">
        <v>1</v>
      </c>
      <c r="R533" s="55">
        <v>50.200400000000002</v>
      </c>
      <c r="S533" s="55">
        <v>19.585599999999999</v>
      </c>
      <c r="T533" s="55">
        <v>50.200400000000002</v>
      </c>
      <c r="U533" s="55">
        <v>19.585599999999999</v>
      </c>
      <c r="V533" s="53" t="s">
        <v>90</v>
      </c>
      <c r="W533" s="85">
        <v>0</v>
      </c>
      <c r="X533" s="87">
        <v>0</v>
      </c>
      <c r="Y533" s="1" t="s">
        <v>7166</v>
      </c>
    </row>
    <row r="534" spans="1:25" ht="50.1" hidden="1" customHeight="1" x14ac:dyDescent="0.25">
      <c r="A534" s="53" t="s">
        <v>90</v>
      </c>
      <c r="B534" s="53" t="str">
        <f>IF(COUNTIF('Aglomeracje 2022 r.'!$C$13:$C$207,' Dane pomocnicze (ze spr. 21)'!C534)=1,"TAK",IF(COUNTIF('Aglomeracje 2022 r.'!$C$13:$C$207,' Dane pomocnicze (ze spr. 21)'!C534)&gt;1,"TAK, UWAGA, wystepuje w sprawozdaniu więcej niż jeden raz!!!","BRAK"))</f>
        <v>BRAK</v>
      </c>
      <c r="C534" s="53" t="s">
        <v>626</v>
      </c>
      <c r="D534" s="53" t="s">
        <v>2337</v>
      </c>
      <c r="E534" s="53" t="s">
        <v>1650</v>
      </c>
      <c r="F534" s="53" t="s">
        <v>2195</v>
      </c>
      <c r="G534" s="53" t="s">
        <v>2230</v>
      </c>
      <c r="H534" s="53" t="s">
        <v>2199</v>
      </c>
      <c r="I534" s="53" t="s">
        <v>1945</v>
      </c>
      <c r="J534" s="53" t="s">
        <v>1809</v>
      </c>
      <c r="K534" s="53" t="s">
        <v>2337</v>
      </c>
      <c r="L534" s="53" t="s">
        <v>3715</v>
      </c>
      <c r="M534" s="53" t="s">
        <v>2337</v>
      </c>
      <c r="N534" s="53" t="s">
        <v>4822</v>
      </c>
      <c r="O534" s="54">
        <v>2651</v>
      </c>
      <c r="P534" s="53">
        <v>0</v>
      </c>
      <c r="Q534" s="53">
        <v>2</v>
      </c>
      <c r="R534" s="55">
        <v>49.741799999999998</v>
      </c>
      <c r="S534" s="55">
        <v>20.627099999999999</v>
      </c>
      <c r="T534" s="55">
        <v>0</v>
      </c>
      <c r="U534" s="55">
        <v>0</v>
      </c>
      <c r="V534" s="53" t="s">
        <v>90</v>
      </c>
      <c r="W534" s="85">
        <v>0</v>
      </c>
      <c r="X534" s="87">
        <v>0</v>
      </c>
      <c r="Y534" s="1" t="s">
        <v>7166</v>
      </c>
    </row>
    <row r="535" spans="1:25" ht="50.1" hidden="1" customHeight="1" x14ac:dyDescent="0.25">
      <c r="A535" s="53" t="s">
        <v>90</v>
      </c>
      <c r="B535" s="53" t="str">
        <f>IF(COUNTIF('Aglomeracje 2022 r.'!$C$13:$C$207,' Dane pomocnicze (ze spr. 21)'!C535)=1,"TAK",IF(COUNTIF('Aglomeracje 2022 r.'!$C$13:$C$207,' Dane pomocnicze (ze spr. 21)'!C535)&gt;1,"TAK, UWAGA, wystepuje w sprawozdaniu więcej niż jeden raz!!!","BRAK"))</f>
        <v>BRAK</v>
      </c>
      <c r="C535" s="53" t="s">
        <v>627</v>
      </c>
      <c r="D535" s="53" t="s">
        <v>2338</v>
      </c>
      <c r="E535" s="53" t="s">
        <v>1639</v>
      </c>
      <c r="F535" s="53" t="s">
        <v>2195</v>
      </c>
      <c r="G535" s="53" t="s">
        <v>2210</v>
      </c>
      <c r="H535" s="53" t="s">
        <v>2211</v>
      </c>
      <c r="I535" s="53" t="s">
        <v>1945</v>
      </c>
      <c r="J535" s="53" t="s">
        <v>1809</v>
      </c>
      <c r="K535" s="53" t="s">
        <v>2338</v>
      </c>
      <c r="L535" s="53" t="s">
        <v>3715</v>
      </c>
      <c r="M535" s="53" t="s">
        <v>2338</v>
      </c>
      <c r="N535" s="53" t="s">
        <v>4823</v>
      </c>
      <c r="O535" s="54">
        <v>2473</v>
      </c>
      <c r="P535" s="53" t="s">
        <v>4824</v>
      </c>
      <c r="Q535" s="53">
        <v>1</v>
      </c>
      <c r="R535" s="55">
        <v>49.807557000000003</v>
      </c>
      <c r="S535" s="55">
        <v>19.56654</v>
      </c>
      <c r="T535" s="55">
        <v>49.807668999999997</v>
      </c>
      <c r="U535" s="55">
        <v>19.535740000000001</v>
      </c>
      <c r="V535" s="53" t="s">
        <v>90</v>
      </c>
      <c r="W535" s="85">
        <v>0</v>
      </c>
      <c r="X535" s="87">
        <v>0</v>
      </c>
      <c r="Y535" s="1" t="s">
        <v>7166</v>
      </c>
    </row>
    <row r="536" spans="1:25" ht="50.1" hidden="1" customHeight="1" x14ac:dyDescent="0.25">
      <c r="A536" s="53" t="s">
        <v>90</v>
      </c>
      <c r="B536" s="53" t="str">
        <f>IF(COUNTIF('Aglomeracje 2022 r.'!$C$13:$C$207,' Dane pomocnicze (ze spr. 21)'!C536)=1,"TAK",IF(COUNTIF('Aglomeracje 2022 r.'!$C$13:$C$207,' Dane pomocnicze (ze spr. 21)'!C536)&gt;1,"TAK, UWAGA, wystepuje w sprawozdaniu więcej niż jeden raz!!!","BRAK"))</f>
        <v>BRAK</v>
      </c>
      <c r="C536" s="53" t="s">
        <v>628</v>
      </c>
      <c r="D536" s="53" t="s">
        <v>2339</v>
      </c>
      <c r="E536" s="53" t="s">
        <v>1639</v>
      </c>
      <c r="F536" s="53" t="s">
        <v>2195</v>
      </c>
      <c r="G536" s="53" t="s">
        <v>2239</v>
      </c>
      <c r="H536" s="53" t="s">
        <v>90</v>
      </c>
      <c r="I536" s="53" t="s">
        <v>1945</v>
      </c>
      <c r="J536" s="53" t="s">
        <v>1809</v>
      </c>
      <c r="K536" s="53" t="s">
        <v>2339</v>
      </c>
      <c r="L536" s="53" t="s">
        <v>3715</v>
      </c>
      <c r="M536" s="53" t="s">
        <v>2339</v>
      </c>
      <c r="N536" s="53" t="s">
        <v>4825</v>
      </c>
      <c r="O536" s="54">
        <v>4520</v>
      </c>
      <c r="P536" s="53" t="s">
        <v>4826</v>
      </c>
      <c r="Q536" s="53">
        <v>1</v>
      </c>
      <c r="R536" s="55">
        <v>49.895499999999998</v>
      </c>
      <c r="S536" s="55">
        <v>20.6069</v>
      </c>
      <c r="T536" s="55">
        <v>49.900500000000001</v>
      </c>
      <c r="U536" s="55">
        <v>20.610199999999999</v>
      </c>
      <c r="V536" s="53" t="s">
        <v>90</v>
      </c>
      <c r="W536" s="85">
        <v>0.3</v>
      </c>
      <c r="X536" s="87">
        <v>5</v>
      </c>
      <c r="Y536" s="1" t="s">
        <v>7455</v>
      </c>
    </row>
    <row r="537" spans="1:25" ht="50.1" hidden="1" customHeight="1" x14ac:dyDescent="0.25">
      <c r="A537" s="53" t="s">
        <v>90</v>
      </c>
      <c r="B537" s="53" t="str">
        <f>IF(COUNTIF('Aglomeracje 2022 r.'!$C$13:$C$207,' Dane pomocnicze (ze spr. 21)'!C537)=1,"TAK",IF(COUNTIF('Aglomeracje 2022 r.'!$C$13:$C$207,' Dane pomocnicze (ze spr. 21)'!C537)&gt;1,"TAK, UWAGA, wystepuje w sprawozdaniu więcej niż jeden raz!!!","BRAK"))</f>
        <v>BRAK</v>
      </c>
      <c r="C537" s="53" t="s">
        <v>629</v>
      </c>
      <c r="D537" s="53" t="s">
        <v>2340</v>
      </c>
      <c r="E537" s="53" t="s">
        <v>1650</v>
      </c>
      <c r="F537" s="53" t="s">
        <v>2195</v>
      </c>
      <c r="G537" s="53" t="s">
        <v>2224</v>
      </c>
      <c r="H537" s="53" t="s">
        <v>90</v>
      </c>
      <c r="I537" s="53" t="s">
        <v>1945</v>
      </c>
      <c r="J537" s="53" t="s">
        <v>1809</v>
      </c>
      <c r="K537" s="53" t="s">
        <v>2340</v>
      </c>
      <c r="L537" s="53" t="s">
        <v>3715</v>
      </c>
      <c r="M537" s="53" t="s">
        <v>2340</v>
      </c>
      <c r="N537" s="53" t="s">
        <v>4827</v>
      </c>
      <c r="O537" s="54">
        <v>3302</v>
      </c>
      <c r="P537" s="53" t="s">
        <v>4828</v>
      </c>
      <c r="Q537" s="53">
        <v>2</v>
      </c>
      <c r="R537" s="55">
        <v>49.99</v>
      </c>
      <c r="S537" s="55">
        <v>20.52</v>
      </c>
      <c r="T537" s="55">
        <v>0</v>
      </c>
      <c r="U537" s="55">
        <v>0</v>
      </c>
      <c r="V537" s="53" t="s">
        <v>90</v>
      </c>
      <c r="W537" s="85">
        <v>8.14</v>
      </c>
      <c r="X537" s="87">
        <v>0</v>
      </c>
      <c r="Y537" s="1" t="s">
        <v>7456</v>
      </c>
    </row>
    <row r="538" spans="1:25" ht="50.1" hidden="1" customHeight="1" x14ac:dyDescent="0.25">
      <c r="A538" s="53" t="s">
        <v>90</v>
      </c>
      <c r="B538" s="53" t="str">
        <f>IF(COUNTIF('Aglomeracje 2022 r.'!$C$13:$C$207,' Dane pomocnicze (ze spr. 21)'!C538)=1,"TAK",IF(COUNTIF('Aglomeracje 2022 r.'!$C$13:$C$207,' Dane pomocnicze (ze spr. 21)'!C538)&gt;1,"TAK, UWAGA, wystepuje w sprawozdaniu więcej niż jeden raz!!!","BRAK"))</f>
        <v>BRAK</v>
      </c>
      <c r="C538" s="53" t="s">
        <v>630</v>
      </c>
      <c r="D538" s="53" t="s">
        <v>2341</v>
      </c>
      <c r="E538" s="53" t="s">
        <v>1639</v>
      </c>
      <c r="F538" s="53" t="s">
        <v>2195</v>
      </c>
      <c r="G538" s="53" t="s">
        <v>2260</v>
      </c>
      <c r="H538" s="53" t="s">
        <v>2199</v>
      </c>
      <c r="I538" s="53" t="s">
        <v>2281</v>
      </c>
      <c r="J538" s="53" t="s">
        <v>2282</v>
      </c>
      <c r="K538" s="53" t="s">
        <v>2280</v>
      </c>
      <c r="L538" s="53" t="s">
        <v>3715</v>
      </c>
      <c r="M538" s="53" t="s">
        <v>2280</v>
      </c>
      <c r="N538" s="53" t="s">
        <v>4829</v>
      </c>
      <c r="O538" s="54">
        <v>2293</v>
      </c>
      <c r="P538" s="53" t="s">
        <v>4830</v>
      </c>
      <c r="Q538" s="53">
        <v>1</v>
      </c>
      <c r="R538" s="55">
        <v>49.478164470000003</v>
      </c>
      <c r="S538" s="55">
        <v>19.695302389999998</v>
      </c>
      <c r="T538" s="55">
        <v>49.526291669999999</v>
      </c>
      <c r="U538" s="55">
        <v>19.71020833</v>
      </c>
      <c r="V538" s="53" t="s">
        <v>90</v>
      </c>
      <c r="W538" s="85">
        <v>10</v>
      </c>
      <c r="X538" s="87">
        <v>0</v>
      </c>
      <c r="Y538" s="1" t="s">
        <v>7319</v>
      </c>
    </row>
    <row r="539" spans="1:25" ht="50.1" hidden="1" customHeight="1" x14ac:dyDescent="0.25">
      <c r="A539" s="53" t="s">
        <v>90</v>
      </c>
      <c r="B539" s="53" t="str">
        <f>IF(COUNTIF('Aglomeracje 2022 r.'!$C$13:$C$207,' Dane pomocnicze (ze spr. 21)'!C539)=1,"TAK",IF(COUNTIF('Aglomeracje 2022 r.'!$C$13:$C$207,' Dane pomocnicze (ze spr. 21)'!C539)&gt;1,"TAK, UWAGA, wystepuje w sprawozdaniu więcej niż jeden raz!!!","BRAK"))</f>
        <v>BRAK</v>
      </c>
      <c r="C539" s="53" t="s">
        <v>631</v>
      </c>
      <c r="D539" s="53" t="s">
        <v>2343</v>
      </c>
      <c r="E539" s="53" t="s">
        <v>1639</v>
      </c>
      <c r="F539" s="53" t="s">
        <v>2195</v>
      </c>
      <c r="G539" s="53" t="s">
        <v>2239</v>
      </c>
      <c r="H539" s="53" t="s">
        <v>90</v>
      </c>
      <c r="I539" s="53" t="s">
        <v>1945</v>
      </c>
      <c r="J539" s="53" t="s">
        <v>1809</v>
      </c>
      <c r="K539" s="53" t="s">
        <v>2238</v>
      </c>
      <c r="L539" s="53" t="s">
        <v>3669</v>
      </c>
      <c r="M539" s="53" t="s">
        <v>2238</v>
      </c>
      <c r="N539" s="53" t="s">
        <v>4834</v>
      </c>
      <c r="O539" s="54">
        <v>4156</v>
      </c>
      <c r="P539" s="53" t="s">
        <v>4835</v>
      </c>
      <c r="Q539" s="53">
        <v>1</v>
      </c>
      <c r="R539" s="55">
        <v>49.968058929999998</v>
      </c>
      <c r="S539" s="55">
        <v>20.613213330000001</v>
      </c>
      <c r="T539" s="55">
        <v>50.000572089999999</v>
      </c>
      <c r="U539" s="55">
        <v>20.703196080000001</v>
      </c>
      <c r="V539" s="53" t="s">
        <v>90</v>
      </c>
      <c r="W539" s="85">
        <v>0</v>
      </c>
      <c r="X539" s="87">
        <v>0</v>
      </c>
      <c r="Y539" s="1" t="s">
        <v>7166</v>
      </c>
    </row>
    <row r="540" spans="1:25" ht="50.1" hidden="1" customHeight="1" x14ac:dyDescent="0.25">
      <c r="A540" s="53" t="s">
        <v>90</v>
      </c>
      <c r="B540" s="53" t="str">
        <f>IF(COUNTIF('Aglomeracje 2022 r.'!$C$13:$C$207,' Dane pomocnicze (ze spr. 21)'!C540)=1,"TAK",IF(COUNTIF('Aglomeracje 2022 r.'!$C$13:$C$207,' Dane pomocnicze (ze spr. 21)'!C540)&gt;1,"TAK, UWAGA, wystepuje w sprawozdaniu więcej niż jeden raz!!!","BRAK"))</f>
        <v>BRAK</v>
      </c>
      <c r="C540" s="53" t="s">
        <v>632</v>
      </c>
      <c r="D540" s="53" t="s">
        <v>2344</v>
      </c>
      <c r="E540" s="53" t="s">
        <v>1639</v>
      </c>
      <c r="F540" s="53" t="s">
        <v>2195</v>
      </c>
      <c r="G540" s="53" t="s">
        <v>2260</v>
      </c>
      <c r="H540" s="53" t="s">
        <v>2199</v>
      </c>
      <c r="I540" s="53" t="s">
        <v>1945</v>
      </c>
      <c r="J540" s="53" t="s">
        <v>1809</v>
      </c>
      <c r="K540" s="53" t="s">
        <v>2344</v>
      </c>
      <c r="L540" s="53" t="s">
        <v>3715</v>
      </c>
      <c r="M540" s="53" t="s">
        <v>2344</v>
      </c>
      <c r="N540" s="53" t="s">
        <v>4836</v>
      </c>
      <c r="O540" s="54">
        <v>7048</v>
      </c>
      <c r="P540" s="53" t="s">
        <v>4837</v>
      </c>
      <c r="Q540" s="53">
        <v>1</v>
      </c>
      <c r="R540" s="55">
        <v>49.440399999999997</v>
      </c>
      <c r="S540" s="55">
        <v>20.4282</v>
      </c>
      <c r="T540" s="55">
        <v>49.450800000000001</v>
      </c>
      <c r="U540" s="55">
        <v>20.421600000000002</v>
      </c>
      <c r="V540" s="53" t="s">
        <v>90</v>
      </c>
      <c r="W540" s="85">
        <v>1.2</v>
      </c>
      <c r="X540" s="87">
        <v>0.3</v>
      </c>
      <c r="Y540" s="1" t="s">
        <v>7457</v>
      </c>
    </row>
    <row r="541" spans="1:25" ht="50.1" hidden="1" customHeight="1" x14ac:dyDescent="0.25">
      <c r="A541" s="53" t="s">
        <v>90</v>
      </c>
      <c r="B541" s="53" t="str">
        <f>IF(COUNTIF('Aglomeracje 2022 r.'!$C$13:$C$207,' Dane pomocnicze (ze spr. 21)'!C541)=1,"TAK",IF(COUNTIF('Aglomeracje 2022 r.'!$C$13:$C$207,' Dane pomocnicze (ze spr. 21)'!C541)&gt;1,"TAK, UWAGA, wystepuje w sprawozdaniu więcej niż jeden raz!!!","BRAK"))</f>
        <v>BRAK</v>
      </c>
      <c r="C541" s="53" t="s">
        <v>633</v>
      </c>
      <c r="D541" s="53" t="s">
        <v>2345</v>
      </c>
      <c r="E541" s="53" t="s">
        <v>1650</v>
      </c>
      <c r="F541" s="53" t="s">
        <v>2195</v>
      </c>
      <c r="G541" s="53" t="s">
        <v>2224</v>
      </c>
      <c r="H541" s="53" t="s">
        <v>90</v>
      </c>
      <c r="I541" s="53" t="s">
        <v>1945</v>
      </c>
      <c r="J541" s="53" t="s">
        <v>1809</v>
      </c>
      <c r="K541" s="53" t="s">
        <v>2345</v>
      </c>
      <c r="L541" s="53" t="s">
        <v>3715</v>
      </c>
      <c r="M541" s="53" t="s">
        <v>2345</v>
      </c>
      <c r="N541" s="53" t="s">
        <v>4838</v>
      </c>
      <c r="O541" s="54">
        <v>11002</v>
      </c>
      <c r="P541" s="53" t="s">
        <v>4839</v>
      </c>
      <c r="Q541" s="53">
        <v>2</v>
      </c>
      <c r="R541" s="55">
        <v>50.095799999999997</v>
      </c>
      <c r="S541" s="55">
        <v>20.452000000000002</v>
      </c>
      <c r="T541" s="55">
        <v>0</v>
      </c>
      <c r="U541" s="55">
        <v>0</v>
      </c>
      <c r="V541" s="53" t="s">
        <v>90</v>
      </c>
      <c r="W541" s="85">
        <v>120</v>
      </c>
      <c r="X541" s="87">
        <v>0</v>
      </c>
      <c r="Y541" s="1" t="s">
        <v>7458</v>
      </c>
    </row>
    <row r="542" spans="1:25" ht="50.1" hidden="1" customHeight="1" x14ac:dyDescent="0.25">
      <c r="A542" s="53" t="s">
        <v>90</v>
      </c>
      <c r="B542" s="53" t="str">
        <f>IF(COUNTIF('Aglomeracje 2022 r.'!$C$13:$C$207,' Dane pomocnicze (ze spr. 21)'!C542)=1,"TAK",IF(COUNTIF('Aglomeracje 2022 r.'!$C$13:$C$207,' Dane pomocnicze (ze spr. 21)'!C542)&gt;1,"TAK, UWAGA, wystepuje w sprawozdaniu więcej niż jeden raz!!!","BRAK"))</f>
        <v>BRAK</v>
      </c>
      <c r="C542" s="53" t="s">
        <v>634</v>
      </c>
      <c r="D542" s="53" t="s">
        <v>2346</v>
      </c>
      <c r="E542" s="53" t="s">
        <v>1639</v>
      </c>
      <c r="F542" s="53" t="s">
        <v>2195</v>
      </c>
      <c r="G542" s="53" t="s">
        <v>2260</v>
      </c>
      <c r="H542" s="53" t="s">
        <v>2199</v>
      </c>
      <c r="I542" s="53" t="s">
        <v>1945</v>
      </c>
      <c r="J542" s="53" t="s">
        <v>1809</v>
      </c>
      <c r="K542" s="53" t="s">
        <v>2202</v>
      </c>
      <c r="L542" s="53" t="s">
        <v>3715</v>
      </c>
      <c r="M542" s="53" t="s">
        <v>2202</v>
      </c>
      <c r="N542" s="53" t="s">
        <v>4840</v>
      </c>
      <c r="O542" s="54">
        <v>3688</v>
      </c>
      <c r="P542" s="53" t="s">
        <v>4841</v>
      </c>
      <c r="Q542" s="53">
        <v>1</v>
      </c>
      <c r="R542" s="55">
        <v>49.485295999999998</v>
      </c>
      <c r="S542" s="55">
        <v>20.033128999999999</v>
      </c>
      <c r="T542" s="55">
        <v>49.486400000000003</v>
      </c>
      <c r="U542" s="55">
        <v>19.964600000000001</v>
      </c>
      <c r="V542" s="53" t="s">
        <v>90</v>
      </c>
      <c r="W542" s="85">
        <v>0</v>
      </c>
      <c r="X542" s="87">
        <v>0</v>
      </c>
      <c r="Y542" s="1" t="s">
        <v>7166</v>
      </c>
    </row>
    <row r="543" spans="1:25" ht="50.1" hidden="1" customHeight="1" x14ac:dyDescent="0.25">
      <c r="A543" s="53" t="s">
        <v>90</v>
      </c>
      <c r="B543" s="53" t="str">
        <f>IF(COUNTIF('Aglomeracje 2022 r.'!$C$13:$C$207,' Dane pomocnicze (ze spr. 21)'!C543)=1,"TAK",IF(COUNTIF('Aglomeracje 2022 r.'!$C$13:$C$207,' Dane pomocnicze (ze spr. 21)'!C543)&gt;1,"TAK, UWAGA, wystepuje w sprawozdaniu więcej niż jeden raz!!!","BRAK"))</f>
        <v>BRAK</v>
      </c>
      <c r="C543" s="53" t="s">
        <v>635</v>
      </c>
      <c r="D543" s="53" t="s">
        <v>2347</v>
      </c>
      <c r="E543" s="53" t="s">
        <v>1650</v>
      </c>
      <c r="F543" s="53" t="s">
        <v>2195</v>
      </c>
      <c r="G543" s="53" t="s">
        <v>2230</v>
      </c>
      <c r="H543" s="53" t="s">
        <v>2199</v>
      </c>
      <c r="I543" s="53" t="s">
        <v>1945</v>
      </c>
      <c r="J543" s="53" t="s">
        <v>1809</v>
      </c>
      <c r="K543" s="53" t="s">
        <v>2357</v>
      </c>
      <c r="L543" s="53" t="s">
        <v>3715</v>
      </c>
      <c r="M543" s="53" t="s">
        <v>2347</v>
      </c>
      <c r="N543" s="53" t="s">
        <v>4842</v>
      </c>
      <c r="O543" s="54">
        <v>2068</v>
      </c>
      <c r="P543" s="53" t="s">
        <v>4843</v>
      </c>
      <c r="Q543" s="53">
        <v>2</v>
      </c>
      <c r="R543" s="55">
        <v>49.556899999999999</v>
      </c>
      <c r="S543" s="55">
        <v>20.4377</v>
      </c>
      <c r="T543" s="55">
        <v>0</v>
      </c>
      <c r="U543" s="55">
        <v>0</v>
      </c>
      <c r="V543" s="53" t="s">
        <v>90</v>
      </c>
      <c r="W543" s="85">
        <v>15</v>
      </c>
      <c r="X543" s="87">
        <v>5</v>
      </c>
      <c r="Y543" s="1" t="s">
        <v>7459</v>
      </c>
    </row>
    <row r="544" spans="1:25" ht="50.1" hidden="1" customHeight="1" x14ac:dyDescent="0.25">
      <c r="A544" s="53" t="s">
        <v>90</v>
      </c>
      <c r="B544" s="53" t="str">
        <f>IF(COUNTIF('Aglomeracje 2022 r.'!$C$13:$C$207,' Dane pomocnicze (ze spr. 21)'!C544)=1,"TAK",IF(COUNTIF('Aglomeracje 2022 r.'!$C$13:$C$207,' Dane pomocnicze (ze spr. 21)'!C544)&gt;1,"TAK, UWAGA, wystepuje w sprawozdaniu więcej niż jeden raz!!!","BRAK"))</f>
        <v>BRAK</v>
      </c>
      <c r="C544" s="53" t="s">
        <v>636</v>
      </c>
      <c r="D544" s="53" t="s">
        <v>2349</v>
      </c>
      <c r="E544" s="53" t="s">
        <v>1639</v>
      </c>
      <c r="F544" s="53" t="s">
        <v>2195</v>
      </c>
      <c r="G544" s="53" t="s">
        <v>2224</v>
      </c>
      <c r="H544" s="53" t="s">
        <v>90</v>
      </c>
      <c r="I544" s="53" t="s">
        <v>1945</v>
      </c>
      <c r="J544" s="53" t="s">
        <v>1809</v>
      </c>
      <c r="K544" s="53" t="s">
        <v>4846</v>
      </c>
      <c r="L544" s="53" t="s">
        <v>3715</v>
      </c>
      <c r="M544" s="53" t="s">
        <v>4846</v>
      </c>
      <c r="N544" s="53" t="s">
        <v>4847</v>
      </c>
      <c r="O544" s="54">
        <v>2684</v>
      </c>
      <c r="P544" s="53" t="s">
        <v>4848</v>
      </c>
      <c r="Q544" s="53">
        <v>1</v>
      </c>
      <c r="R544" s="55">
        <v>49.967220910000002</v>
      </c>
      <c r="S544" s="55">
        <v>20.42717635</v>
      </c>
      <c r="T544" s="55">
        <v>49.963900000000002</v>
      </c>
      <c r="U544" s="55">
        <v>20.3139</v>
      </c>
      <c r="V544" s="53" t="s">
        <v>90</v>
      </c>
      <c r="W544" s="85">
        <v>0</v>
      </c>
      <c r="X544" s="87">
        <v>0</v>
      </c>
      <c r="Y544" s="1" t="s">
        <v>7166</v>
      </c>
    </row>
    <row r="545" spans="1:25" ht="50.1" hidden="1" customHeight="1" x14ac:dyDescent="0.25">
      <c r="A545" s="53" t="s">
        <v>90</v>
      </c>
      <c r="B545" s="53" t="str">
        <f>IF(COUNTIF('Aglomeracje 2022 r.'!$C$13:$C$207,' Dane pomocnicze (ze spr. 21)'!C545)=1,"TAK",IF(COUNTIF('Aglomeracje 2022 r.'!$C$13:$C$207,' Dane pomocnicze (ze spr. 21)'!C545)&gt;1,"TAK, UWAGA, wystepuje w sprawozdaniu więcej niż jeden raz!!!","BRAK"))</f>
        <v>BRAK</v>
      </c>
      <c r="C545" s="53" t="s">
        <v>637</v>
      </c>
      <c r="D545" s="53" t="s">
        <v>2350</v>
      </c>
      <c r="E545" s="53" t="s">
        <v>1639</v>
      </c>
      <c r="F545" s="53" t="s">
        <v>2195</v>
      </c>
      <c r="G545" s="53" t="s">
        <v>2260</v>
      </c>
      <c r="H545" s="53" t="s">
        <v>2199</v>
      </c>
      <c r="I545" s="53" t="s">
        <v>1945</v>
      </c>
      <c r="J545" s="53" t="s">
        <v>1809</v>
      </c>
      <c r="K545" s="53" t="s">
        <v>2202</v>
      </c>
      <c r="L545" s="53" t="s">
        <v>3715</v>
      </c>
      <c r="M545" s="53" t="s">
        <v>2202</v>
      </c>
      <c r="N545" s="53" t="s">
        <v>4849</v>
      </c>
      <c r="O545" s="54">
        <v>2662</v>
      </c>
      <c r="P545" s="53" t="s">
        <v>4850</v>
      </c>
      <c r="Q545" s="53">
        <v>1</v>
      </c>
      <c r="R545" s="55">
        <v>49.485295999999998</v>
      </c>
      <c r="S545" s="55">
        <v>20.033128999999999</v>
      </c>
      <c r="T545" s="55">
        <v>49.445799999999998</v>
      </c>
      <c r="U545" s="55">
        <v>20.169799999999999</v>
      </c>
      <c r="V545" s="53" t="s">
        <v>90</v>
      </c>
      <c r="W545" s="85">
        <v>1.4</v>
      </c>
      <c r="X545" s="87">
        <v>0</v>
      </c>
      <c r="Y545" s="1" t="s">
        <v>7374</v>
      </c>
    </row>
    <row r="546" spans="1:25" ht="50.1" hidden="1" customHeight="1" x14ac:dyDescent="0.25">
      <c r="A546" s="53" t="s">
        <v>90</v>
      </c>
      <c r="B546" s="53" t="str">
        <f>IF(COUNTIF('Aglomeracje 2022 r.'!$C$13:$C$207,' Dane pomocnicze (ze spr. 21)'!C546)=1,"TAK",IF(COUNTIF('Aglomeracje 2022 r.'!$C$13:$C$207,' Dane pomocnicze (ze spr. 21)'!C546)&gt;1,"TAK, UWAGA, wystepuje w sprawozdaniu więcej niż jeden raz!!!","BRAK"))</f>
        <v>BRAK</v>
      </c>
      <c r="C546" s="53" t="s">
        <v>638</v>
      </c>
      <c r="D546" s="53" t="s">
        <v>2351</v>
      </c>
      <c r="E546" s="53" t="s">
        <v>1639</v>
      </c>
      <c r="F546" s="53" t="s">
        <v>2195</v>
      </c>
      <c r="G546" s="53" t="s">
        <v>2352</v>
      </c>
      <c r="H546" s="53" t="s">
        <v>90</v>
      </c>
      <c r="I546" s="53" t="s">
        <v>1945</v>
      </c>
      <c r="J546" s="53" t="s">
        <v>1809</v>
      </c>
      <c r="K546" s="53" t="s">
        <v>4851</v>
      </c>
      <c r="L546" s="53" t="s">
        <v>3715</v>
      </c>
      <c r="M546" s="53" t="s">
        <v>2351</v>
      </c>
      <c r="N546" s="53" t="s">
        <v>4852</v>
      </c>
      <c r="O546" s="54">
        <v>2225</v>
      </c>
      <c r="P546" s="53" t="s">
        <v>4853</v>
      </c>
      <c r="Q546" s="53">
        <v>1</v>
      </c>
      <c r="R546" s="55">
        <v>49.859200000000001</v>
      </c>
      <c r="S546" s="55">
        <v>20.527799999999999</v>
      </c>
      <c r="T546" s="55">
        <v>49.860300000000002</v>
      </c>
      <c r="U546" s="55">
        <v>20.537800000000001</v>
      </c>
      <c r="V546" s="53" t="s">
        <v>90</v>
      </c>
      <c r="W546" s="85">
        <v>0</v>
      </c>
      <c r="X546" s="87">
        <v>0</v>
      </c>
      <c r="Y546" s="1" t="s">
        <v>7166</v>
      </c>
    </row>
    <row r="547" spans="1:25" ht="50.1" hidden="1" customHeight="1" x14ac:dyDescent="0.25">
      <c r="A547" s="53" t="s">
        <v>90</v>
      </c>
      <c r="B547" s="53" t="str">
        <f>IF(COUNTIF('Aglomeracje 2022 r.'!$C$13:$C$207,' Dane pomocnicze (ze spr. 21)'!C547)=1,"TAK",IF(COUNTIF('Aglomeracje 2022 r.'!$C$13:$C$207,' Dane pomocnicze (ze spr. 21)'!C547)&gt;1,"TAK, UWAGA, wystepuje w sprawozdaniu więcej niż jeden raz!!!","BRAK"))</f>
        <v>BRAK</v>
      </c>
      <c r="C547" s="53" t="s">
        <v>639</v>
      </c>
      <c r="D547" s="53" t="s">
        <v>2353</v>
      </c>
      <c r="E547" s="53" t="s">
        <v>1639</v>
      </c>
      <c r="F547" s="53" t="s">
        <v>2195</v>
      </c>
      <c r="G547" s="53" t="s">
        <v>2251</v>
      </c>
      <c r="H547" s="53" t="s">
        <v>90</v>
      </c>
      <c r="I547" s="53" t="s">
        <v>1945</v>
      </c>
      <c r="J547" s="53" t="s">
        <v>1809</v>
      </c>
      <c r="K547" s="53" t="s">
        <v>2314</v>
      </c>
      <c r="L547" s="53" t="s">
        <v>3715</v>
      </c>
      <c r="M547" s="53" t="s">
        <v>2314</v>
      </c>
      <c r="N547" s="53" t="s">
        <v>4779</v>
      </c>
      <c r="O547" s="54">
        <v>4983</v>
      </c>
      <c r="P547" s="53" t="s">
        <v>4854</v>
      </c>
      <c r="Q547" s="53">
        <v>1</v>
      </c>
      <c r="R547" s="55">
        <v>49.993400000000001</v>
      </c>
      <c r="S547" s="55">
        <v>20.299399999999999</v>
      </c>
      <c r="T547" s="55">
        <v>49.967199999999998</v>
      </c>
      <c r="U547" s="55">
        <v>20.276700000000002</v>
      </c>
      <c r="V547" s="53" t="s">
        <v>90</v>
      </c>
      <c r="W547" s="85">
        <v>26.53</v>
      </c>
      <c r="X547" s="87">
        <v>0</v>
      </c>
      <c r="Y547" s="1" t="s">
        <v>7460</v>
      </c>
    </row>
    <row r="548" spans="1:25" ht="50.1" hidden="1" customHeight="1" x14ac:dyDescent="0.25">
      <c r="A548" s="53" t="s">
        <v>90</v>
      </c>
      <c r="B548" s="53" t="str">
        <f>IF(COUNTIF('Aglomeracje 2022 r.'!$C$13:$C$207,' Dane pomocnicze (ze spr. 21)'!C548)=1,"TAK",IF(COUNTIF('Aglomeracje 2022 r.'!$C$13:$C$207,' Dane pomocnicze (ze spr. 21)'!C548)&gt;1,"TAK, UWAGA, wystepuje w sprawozdaniu więcej niż jeden raz!!!","BRAK"))</f>
        <v>BRAK</v>
      </c>
      <c r="C548" s="53" t="s">
        <v>640</v>
      </c>
      <c r="D548" s="53" t="s">
        <v>2354</v>
      </c>
      <c r="E548" s="53" t="s">
        <v>1639</v>
      </c>
      <c r="F548" s="53" t="s">
        <v>2195</v>
      </c>
      <c r="G548" s="53" t="s">
        <v>2213</v>
      </c>
      <c r="H548" s="53" t="s">
        <v>90</v>
      </c>
      <c r="I548" s="53" t="s">
        <v>1945</v>
      </c>
      <c r="J548" s="53" t="s">
        <v>1809</v>
      </c>
      <c r="K548" s="53" t="s">
        <v>4775</v>
      </c>
      <c r="L548" s="53" t="s">
        <v>3715</v>
      </c>
      <c r="M548" s="53" t="s">
        <v>4775</v>
      </c>
      <c r="N548" s="53" t="s">
        <v>4855</v>
      </c>
      <c r="O548" s="54">
        <v>4038</v>
      </c>
      <c r="P548" s="53" t="s">
        <v>4856</v>
      </c>
      <c r="Q548" s="53">
        <v>1</v>
      </c>
      <c r="R548" s="55">
        <v>50.215000000000003</v>
      </c>
      <c r="S548" s="55">
        <v>19.746514999999999</v>
      </c>
      <c r="T548" s="55">
        <v>50.168500000000002</v>
      </c>
      <c r="U548" s="55">
        <v>19.7196</v>
      </c>
      <c r="V548" s="53" t="s">
        <v>90</v>
      </c>
      <c r="W548" s="85">
        <v>8</v>
      </c>
      <c r="X548" s="87">
        <v>0</v>
      </c>
      <c r="Y548" s="1" t="s">
        <v>7202</v>
      </c>
    </row>
    <row r="549" spans="1:25" ht="50.1" hidden="1" customHeight="1" x14ac:dyDescent="0.25">
      <c r="A549" s="53" t="s">
        <v>90</v>
      </c>
      <c r="B549" s="53" t="str">
        <f>IF(COUNTIF('Aglomeracje 2022 r.'!$C$13:$C$207,' Dane pomocnicze (ze spr. 21)'!C549)=1,"TAK",IF(COUNTIF('Aglomeracje 2022 r.'!$C$13:$C$207,' Dane pomocnicze (ze spr. 21)'!C549)&gt;1,"TAK, UWAGA, wystepuje w sprawozdaniu więcej niż jeden raz!!!","BRAK"))</f>
        <v>BRAK</v>
      </c>
      <c r="C549" s="53" t="s">
        <v>641</v>
      </c>
      <c r="D549" s="53" t="s">
        <v>2356</v>
      </c>
      <c r="E549" s="53" t="s">
        <v>1639</v>
      </c>
      <c r="F549" s="53" t="s">
        <v>2195</v>
      </c>
      <c r="G549" s="53" t="s">
        <v>2201</v>
      </c>
      <c r="H549" s="53" t="s">
        <v>90</v>
      </c>
      <c r="I549" s="53" t="s">
        <v>1945</v>
      </c>
      <c r="J549" s="53" t="s">
        <v>1809</v>
      </c>
      <c r="K549" s="53" t="s">
        <v>4857</v>
      </c>
      <c r="L549" s="53" t="s">
        <v>3669</v>
      </c>
      <c r="M549" s="53" t="s">
        <v>4857</v>
      </c>
      <c r="N549" s="53" t="s">
        <v>4860</v>
      </c>
      <c r="O549" s="54">
        <v>9827</v>
      </c>
      <c r="P549" s="53" t="s">
        <v>4861</v>
      </c>
      <c r="Q549" s="53">
        <v>1</v>
      </c>
      <c r="R549" s="55">
        <v>50.116799999999998</v>
      </c>
      <c r="S549" s="55">
        <v>19.313400000000001</v>
      </c>
      <c r="T549" s="55">
        <v>50.072200000000002</v>
      </c>
      <c r="U549" s="55">
        <v>19.310400000000001</v>
      </c>
      <c r="V549" s="53" t="s">
        <v>90</v>
      </c>
      <c r="W549" s="85">
        <v>3.2</v>
      </c>
      <c r="X549" s="87">
        <v>0.6</v>
      </c>
      <c r="Y549" s="1" t="s">
        <v>7461</v>
      </c>
    </row>
    <row r="550" spans="1:25" ht="50.1" hidden="1" customHeight="1" x14ac:dyDescent="0.25">
      <c r="A550" s="53" t="s">
        <v>90</v>
      </c>
      <c r="B550" s="53" t="str">
        <f>IF(COUNTIF('Aglomeracje 2022 r.'!$C$13:$C$207,' Dane pomocnicze (ze spr. 21)'!C550)=1,"TAK",IF(COUNTIF('Aglomeracje 2022 r.'!$C$13:$C$207,' Dane pomocnicze (ze spr. 21)'!C550)&gt;1,"TAK, UWAGA, wystepuje w sprawozdaniu więcej niż jeden raz!!!","BRAK"))</f>
        <v>BRAK</v>
      </c>
      <c r="C550" s="53" t="s">
        <v>642</v>
      </c>
      <c r="D550" s="53" t="s">
        <v>2357</v>
      </c>
      <c r="E550" s="53" t="s">
        <v>1639</v>
      </c>
      <c r="F550" s="53" t="s">
        <v>2195</v>
      </c>
      <c r="G550" s="53" t="s">
        <v>2230</v>
      </c>
      <c r="H550" s="53" t="s">
        <v>2199</v>
      </c>
      <c r="I550" s="53" t="s">
        <v>1945</v>
      </c>
      <c r="J550" s="53" t="s">
        <v>1809</v>
      </c>
      <c r="K550" s="53" t="s">
        <v>2357</v>
      </c>
      <c r="L550" s="53" t="s">
        <v>3715</v>
      </c>
      <c r="M550" s="53" t="s">
        <v>2357</v>
      </c>
      <c r="N550" s="53" t="s">
        <v>4862</v>
      </c>
      <c r="O550" s="54">
        <v>5710</v>
      </c>
      <c r="P550" s="53" t="s">
        <v>4863</v>
      </c>
      <c r="Q550" s="53">
        <v>1</v>
      </c>
      <c r="R550" s="55">
        <v>49.556899999999999</v>
      </c>
      <c r="S550" s="55">
        <v>20.4377</v>
      </c>
      <c r="T550" s="55">
        <v>49.548000000000002</v>
      </c>
      <c r="U550" s="55">
        <v>20.4497</v>
      </c>
      <c r="V550" s="53" t="s">
        <v>90</v>
      </c>
      <c r="W550" s="85">
        <v>5</v>
      </c>
      <c r="X550" s="87">
        <v>10</v>
      </c>
      <c r="Y550" s="1" t="s">
        <v>7462</v>
      </c>
    </row>
    <row r="551" spans="1:25" ht="50.1" hidden="1" customHeight="1" x14ac:dyDescent="0.25">
      <c r="A551" s="53" t="s">
        <v>90</v>
      </c>
      <c r="B551" s="53" t="str">
        <f>IF(COUNTIF('Aglomeracje 2022 r.'!$C$13:$C$207,' Dane pomocnicze (ze spr. 21)'!C551)=1,"TAK",IF(COUNTIF('Aglomeracje 2022 r.'!$C$13:$C$207,' Dane pomocnicze (ze spr. 21)'!C551)&gt;1,"TAK, UWAGA, wystepuje w sprawozdaniu więcej niż jeden raz!!!","BRAK"))</f>
        <v>BRAK</v>
      </c>
      <c r="C551" s="53" t="s">
        <v>643</v>
      </c>
      <c r="D551" s="53" t="s">
        <v>2358</v>
      </c>
      <c r="E551" s="53" t="s">
        <v>1650</v>
      </c>
      <c r="F551" s="53" t="s">
        <v>2195</v>
      </c>
      <c r="G551" s="53" t="s">
        <v>2230</v>
      </c>
      <c r="H551" s="53" t="s">
        <v>2199</v>
      </c>
      <c r="I551" s="53" t="s">
        <v>1945</v>
      </c>
      <c r="J551" s="53" t="s">
        <v>1809</v>
      </c>
      <c r="K551" s="53" t="s">
        <v>2258</v>
      </c>
      <c r="L551" s="53" t="s">
        <v>3669</v>
      </c>
      <c r="M551" s="53" t="s">
        <v>2258</v>
      </c>
      <c r="N551" s="53" t="s">
        <v>4864</v>
      </c>
      <c r="O551" s="54">
        <v>2213</v>
      </c>
      <c r="P551" s="53" t="s">
        <v>4865</v>
      </c>
      <c r="Q551" s="53">
        <v>2</v>
      </c>
      <c r="R551" s="55">
        <v>49.372</v>
      </c>
      <c r="S551" s="55">
        <v>20.789400000000001</v>
      </c>
      <c r="T551" s="55">
        <v>0</v>
      </c>
      <c r="U551" s="55">
        <v>0</v>
      </c>
      <c r="V551" s="53" t="s">
        <v>90</v>
      </c>
      <c r="W551" s="85">
        <v>0</v>
      </c>
      <c r="X551" s="87">
        <v>0.1</v>
      </c>
      <c r="Y551" s="1" t="s">
        <v>7463</v>
      </c>
    </row>
    <row r="552" spans="1:25" ht="50.1" hidden="1" customHeight="1" x14ac:dyDescent="0.25">
      <c r="A552" s="53" t="s">
        <v>90</v>
      </c>
      <c r="B552" s="53" t="str">
        <f>IF(COUNTIF('Aglomeracje 2022 r.'!$C$13:$C$207,' Dane pomocnicze (ze spr. 21)'!C552)=1,"TAK",IF(COUNTIF('Aglomeracje 2022 r.'!$C$13:$C$207,' Dane pomocnicze (ze spr. 21)'!C552)&gt;1,"TAK, UWAGA, wystepuje w sprawozdaniu więcej niż jeden raz!!!","BRAK"))</f>
        <v>BRAK</v>
      </c>
      <c r="C552" s="53" t="s">
        <v>644</v>
      </c>
      <c r="D552" s="53" t="s">
        <v>2359</v>
      </c>
      <c r="E552" s="53" t="s">
        <v>1650</v>
      </c>
      <c r="F552" s="53" t="s">
        <v>2195</v>
      </c>
      <c r="G552" s="53" t="s">
        <v>2230</v>
      </c>
      <c r="H552" s="53" t="s">
        <v>2199</v>
      </c>
      <c r="I552" s="53" t="s">
        <v>1945</v>
      </c>
      <c r="J552" s="53" t="s">
        <v>1809</v>
      </c>
      <c r="K552" s="53" t="s">
        <v>4719</v>
      </c>
      <c r="L552" s="53" t="s">
        <v>3715</v>
      </c>
      <c r="M552" s="53" t="s">
        <v>4719</v>
      </c>
      <c r="N552" s="53" t="s">
        <v>4866</v>
      </c>
      <c r="O552" s="54">
        <v>3008</v>
      </c>
      <c r="P552" s="53" t="s">
        <v>4721</v>
      </c>
      <c r="Q552" s="53">
        <v>2</v>
      </c>
      <c r="R552" s="55">
        <v>49.626199999999997</v>
      </c>
      <c r="S552" s="55">
        <v>20.9405</v>
      </c>
      <c r="T552" s="55">
        <v>0</v>
      </c>
      <c r="U552" s="55">
        <v>0</v>
      </c>
      <c r="V552" s="53" t="s">
        <v>90</v>
      </c>
      <c r="W552" s="85">
        <v>5</v>
      </c>
      <c r="X552" s="87">
        <v>0</v>
      </c>
      <c r="Y552" s="1" t="s">
        <v>7221</v>
      </c>
    </row>
    <row r="553" spans="1:25" ht="50.1" hidden="1" customHeight="1" x14ac:dyDescent="0.25">
      <c r="A553" s="53" t="s">
        <v>90</v>
      </c>
      <c r="B553" s="53" t="str">
        <f>IF(COUNTIF('Aglomeracje 2022 r.'!$C$13:$C$207,' Dane pomocnicze (ze spr. 21)'!C553)=1,"TAK",IF(COUNTIF('Aglomeracje 2022 r.'!$C$13:$C$207,' Dane pomocnicze (ze spr. 21)'!C553)&gt;1,"TAK, UWAGA, wystepuje w sprawozdaniu więcej niż jeden raz!!!","BRAK"))</f>
        <v>BRAK</v>
      </c>
      <c r="C553" s="53" t="s">
        <v>645</v>
      </c>
      <c r="D553" s="53" t="s">
        <v>2360</v>
      </c>
      <c r="E553" s="53" t="s">
        <v>1745</v>
      </c>
      <c r="F553" s="53" t="s">
        <v>2195</v>
      </c>
      <c r="G553" s="53" t="s">
        <v>2245</v>
      </c>
      <c r="H553" s="53" t="s">
        <v>90</v>
      </c>
      <c r="I553" s="53" t="s">
        <v>1945</v>
      </c>
      <c r="J553" s="53" t="s">
        <v>1809</v>
      </c>
      <c r="K553" s="53" t="s">
        <v>2360</v>
      </c>
      <c r="L553" s="53" t="s">
        <v>3715</v>
      </c>
      <c r="M553" s="53" t="s">
        <v>2360</v>
      </c>
      <c r="N553" s="53" t="s">
        <v>4867</v>
      </c>
      <c r="O553" s="54">
        <v>3234</v>
      </c>
      <c r="P553" s="53" t="s">
        <v>4868</v>
      </c>
      <c r="Q553" s="53">
        <v>0</v>
      </c>
      <c r="R553" s="55">
        <v>49.621899999999997</v>
      </c>
      <c r="S553" s="55">
        <v>20.082899999999999</v>
      </c>
      <c r="T553" s="55">
        <v>49.650770000000001</v>
      </c>
      <c r="U553" s="55">
        <v>20.072870000000002</v>
      </c>
      <c r="V553" s="53" t="s">
        <v>90</v>
      </c>
      <c r="W553" s="85">
        <v>0</v>
      </c>
      <c r="X553" s="87">
        <v>0</v>
      </c>
      <c r="Y553" s="1" t="s">
        <v>7166</v>
      </c>
    </row>
    <row r="554" spans="1:25" ht="50.1" hidden="1" customHeight="1" x14ac:dyDescent="0.25">
      <c r="A554" s="53" t="s">
        <v>90</v>
      </c>
      <c r="B554" s="53" t="str">
        <f>IF(COUNTIF('Aglomeracje 2022 r.'!$C$13:$C$207,' Dane pomocnicze (ze spr. 21)'!C554)=1,"TAK",IF(COUNTIF('Aglomeracje 2022 r.'!$C$13:$C$207,' Dane pomocnicze (ze spr. 21)'!C554)&gt;1,"TAK, UWAGA, wystepuje w sprawozdaniu więcej niż jeden raz!!!","BRAK"))</f>
        <v>BRAK</v>
      </c>
      <c r="C554" s="53" t="s">
        <v>646</v>
      </c>
      <c r="D554" s="53" t="s">
        <v>2361</v>
      </c>
      <c r="E554" s="53" t="s">
        <v>1745</v>
      </c>
      <c r="F554" s="53" t="s">
        <v>2195</v>
      </c>
      <c r="G554" s="53" t="s">
        <v>2210</v>
      </c>
      <c r="H554" s="53" t="s">
        <v>2211</v>
      </c>
      <c r="I554" s="53" t="s">
        <v>1945</v>
      </c>
      <c r="J554" s="53" t="s">
        <v>1809</v>
      </c>
      <c r="K554" s="53" t="s">
        <v>2361</v>
      </c>
      <c r="L554" s="53" t="s">
        <v>3715</v>
      </c>
      <c r="M554" s="53" t="s">
        <v>2361</v>
      </c>
      <c r="N554" s="53" t="s">
        <v>4869</v>
      </c>
      <c r="O554" s="54">
        <v>4200</v>
      </c>
      <c r="P554" s="53" t="s">
        <v>4870</v>
      </c>
      <c r="Q554" s="53">
        <v>0</v>
      </c>
      <c r="R554" s="55">
        <v>49.890626040000001</v>
      </c>
      <c r="S554" s="55">
        <v>19.35867562</v>
      </c>
      <c r="T554" s="55">
        <v>49.867980000000003</v>
      </c>
      <c r="U554" s="55">
        <v>19.340371999999999</v>
      </c>
      <c r="V554" s="53" t="s">
        <v>90</v>
      </c>
      <c r="W554" s="85">
        <v>0</v>
      </c>
      <c r="X554" s="87">
        <v>0</v>
      </c>
      <c r="Y554" s="1" t="s">
        <v>7166</v>
      </c>
    </row>
    <row r="555" spans="1:25" ht="50.1" hidden="1" customHeight="1" x14ac:dyDescent="0.25">
      <c r="A555" s="53" t="s">
        <v>90</v>
      </c>
      <c r="B555" s="53" t="str">
        <f>IF(COUNTIF('Aglomeracje 2022 r.'!$C$13:$C$207,' Dane pomocnicze (ze spr. 21)'!C555)=1,"TAK",IF(COUNTIF('Aglomeracje 2022 r.'!$C$13:$C$207,' Dane pomocnicze (ze spr. 21)'!C555)&gt;1,"TAK, UWAGA, wystepuje w sprawozdaniu więcej niż jeden raz!!!","BRAK"))</f>
        <v>BRAK</v>
      </c>
      <c r="C555" s="53" t="s">
        <v>647</v>
      </c>
      <c r="D555" s="53" t="s">
        <v>2362</v>
      </c>
      <c r="E555" s="53" t="s">
        <v>1639</v>
      </c>
      <c r="F555" s="53" t="s">
        <v>2195</v>
      </c>
      <c r="G555" s="53" t="s">
        <v>2260</v>
      </c>
      <c r="H555" s="53" t="s">
        <v>2199</v>
      </c>
      <c r="I555" s="53" t="s">
        <v>1945</v>
      </c>
      <c r="J555" s="53" t="s">
        <v>1809</v>
      </c>
      <c r="K555" s="53" t="s">
        <v>2202</v>
      </c>
      <c r="L555" s="53" t="s">
        <v>3715</v>
      </c>
      <c r="M555" s="53" t="s">
        <v>4871</v>
      </c>
      <c r="N555" s="53" t="s">
        <v>4872</v>
      </c>
      <c r="O555" s="54">
        <v>7796</v>
      </c>
      <c r="P555" s="53" t="s">
        <v>4873</v>
      </c>
      <c r="Q555" s="53">
        <v>1</v>
      </c>
      <c r="R555" s="55">
        <v>49.485295999999998</v>
      </c>
      <c r="S555" s="55">
        <v>20.033128999999999</v>
      </c>
      <c r="T555" s="55">
        <v>49.470599999999997</v>
      </c>
      <c r="U555" s="55">
        <v>20.136399999999998</v>
      </c>
      <c r="V555" s="53" t="s">
        <v>90</v>
      </c>
      <c r="W555" s="85">
        <v>0.55000000000000004</v>
      </c>
      <c r="X555" s="87">
        <v>0.3</v>
      </c>
      <c r="Y555" s="1" t="s">
        <v>7464</v>
      </c>
    </row>
    <row r="556" spans="1:25" ht="50.1" hidden="1" customHeight="1" x14ac:dyDescent="0.25">
      <c r="A556" s="53" t="s">
        <v>90</v>
      </c>
      <c r="B556" s="53" t="str">
        <f>IF(COUNTIF('Aglomeracje 2022 r.'!$C$13:$C$207,' Dane pomocnicze (ze spr. 21)'!C556)=1,"TAK",IF(COUNTIF('Aglomeracje 2022 r.'!$C$13:$C$207,' Dane pomocnicze (ze spr. 21)'!C556)&gt;1,"TAK, UWAGA, wystepuje w sprawozdaniu więcej niż jeden raz!!!","BRAK"))</f>
        <v>BRAK</v>
      </c>
      <c r="C556" s="53" t="s">
        <v>648</v>
      </c>
      <c r="D556" s="53" t="s">
        <v>2364</v>
      </c>
      <c r="E556" s="53" t="s">
        <v>1650</v>
      </c>
      <c r="F556" s="53" t="s">
        <v>2195</v>
      </c>
      <c r="G556" s="53" t="s">
        <v>2365</v>
      </c>
      <c r="H556" s="53" t="s">
        <v>90</v>
      </c>
      <c r="I556" s="53" t="s">
        <v>1945</v>
      </c>
      <c r="J556" s="53" t="s">
        <v>1809</v>
      </c>
      <c r="K556" s="53" t="s">
        <v>2364</v>
      </c>
      <c r="L556" s="53" t="s">
        <v>3715</v>
      </c>
      <c r="M556" s="53" t="s">
        <v>4878</v>
      </c>
      <c r="N556" s="53" t="s">
        <v>4879</v>
      </c>
      <c r="O556" s="54">
        <v>10700</v>
      </c>
      <c r="P556" s="53" t="s">
        <v>4880</v>
      </c>
      <c r="Q556" s="53">
        <v>5</v>
      </c>
      <c r="R556" s="55">
        <v>49.774999999999999</v>
      </c>
      <c r="S556" s="55">
        <v>20.235600000000002</v>
      </c>
      <c r="T556" s="55">
        <v>0</v>
      </c>
      <c r="U556" s="55">
        <v>0</v>
      </c>
      <c r="V556" s="53" t="s">
        <v>90</v>
      </c>
      <c r="W556" s="85">
        <v>42.9</v>
      </c>
      <c r="X556" s="87">
        <v>0</v>
      </c>
      <c r="Y556" s="1" t="s">
        <v>7465</v>
      </c>
    </row>
    <row r="557" spans="1:25" ht="50.1" hidden="1" customHeight="1" x14ac:dyDescent="0.25">
      <c r="A557" s="53" t="s">
        <v>90</v>
      </c>
      <c r="B557" s="53" t="str">
        <f>IF(COUNTIF('Aglomeracje 2022 r.'!$C$13:$C$207,' Dane pomocnicze (ze spr. 21)'!C557)=1,"TAK",IF(COUNTIF('Aglomeracje 2022 r.'!$C$13:$C$207,' Dane pomocnicze (ze spr. 21)'!C557)&gt;1,"TAK, UWAGA, wystepuje w sprawozdaniu więcej niż jeden raz!!!","BRAK"))</f>
        <v>BRAK</v>
      </c>
      <c r="C557" s="53" t="s">
        <v>649</v>
      </c>
      <c r="D557" s="53" t="s">
        <v>2366</v>
      </c>
      <c r="E557" s="53" t="s">
        <v>1650</v>
      </c>
      <c r="F557" s="53" t="s">
        <v>2195</v>
      </c>
      <c r="G557" s="53" t="s">
        <v>2213</v>
      </c>
      <c r="H557" s="53" t="s">
        <v>90</v>
      </c>
      <c r="I557" s="53" t="s">
        <v>1945</v>
      </c>
      <c r="J557" s="53" t="s">
        <v>1809</v>
      </c>
      <c r="K557" s="53" t="s">
        <v>2366</v>
      </c>
      <c r="L557" s="53" t="s">
        <v>3715</v>
      </c>
      <c r="M557" s="53" t="s">
        <v>2366</v>
      </c>
      <c r="N557" s="53" t="s">
        <v>4881</v>
      </c>
      <c r="O557" s="54">
        <v>8323</v>
      </c>
      <c r="P557" s="53" t="s">
        <v>4882</v>
      </c>
      <c r="Q557" s="53">
        <v>2</v>
      </c>
      <c r="R557" s="55">
        <v>49.989100000000001</v>
      </c>
      <c r="S557" s="55">
        <v>19.677900000000001</v>
      </c>
      <c r="T557" s="55">
        <v>0</v>
      </c>
      <c r="U557" s="55">
        <v>0</v>
      </c>
      <c r="V557" s="53" t="s">
        <v>90</v>
      </c>
      <c r="W557" s="85">
        <v>1.3</v>
      </c>
      <c r="X557" s="87">
        <v>0</v>
      </c>
      <c r="Y557" s="1" t="s">
        <v>7466</v>
      </c>
    </row>
    <row r="558" spans="1:25" ht="50.1" hidden="1" customHeight="1" x14ac:dyDescent="0.25">
      <c r="A558" s="53" t="s">
        <v>90</v>
      </c>
      <c r="B558" s="53" t="str">
        <f>IF(COUNTIF('Aglomeracje 2022 r.'!$C$13:$C$207,' Dane pomocnicze (ze spr. 21)'!C558)=1,"TAK",IF(COUNTIF('Aglomeracje 2022 r.'!$C$13:$C$207,' Dane pomocnicze (ze spr. 21)'!C558)&gt;1,"TAK, UWAGA, wystepuje w sprawozdaniu więcej niż jeden raz!!!","BRAK"))</f>
        <v>BRAK</v>
      </c>
      <c r="C558" s="53" t="s">
        <v>650</v>
      </c>
      <c r="D558" s="53" t="s">
        <v>2367</v>
      </c>
      <c r="E558" s="53" t="s">
        <v>1650</v>
      </c>
      <c r="F558" s="53" t="s">
        <v>2195</v>
      </c>
      <c r="G558" s="53" t="s">
        <v>2230</v>
      </c>
      <c r="H558" s="53" t="s">
        <v>2199</v>
      </c>
      <c r="I558" s="53" t="s">
        <v>1945</v>
      </c>
      <c r="J558" s="53" t="s">
        <v>1809</v>
      </c>
      <c r="K558" s="53" t="s">
        <v>2367</v>
      </c>
      <c r="L558" s="53" t="s">
        <v>3669</v>
      </c>
      <c r="M558" s="53" t="s">
        <v>2367</v>
      </c>
      <c r="N558" s="53" t="s">
        <v>4883</v>
      </c>
      <c r="O558" s="54">
        <v>9135</v>
      </c>
      <c r="P558" s="53" t="s">
        <v>4884</v>
      </c>
      <c r="Q558" s="53">
        <v>2</v>
      </c>
      <c r="R558" s="55">
        <v>49.440300000000001</v>
      </c>
      <c r="S558" s="55">
        <v>20.7134</v>
      </c>
      <c r="T558" s="55">
        <v>0</v>
      </c>
      <c r="U558" s="55">
        <v>0</v>
      </c>
      <c r="V558" s="53" t="s">
        <v>90</v>
      </c>
      <c r="W558" s="85">
        <v>0</v>
      </c>
      <c r="X558" s="87">
        <v>0</v>
      </c>
      <c r="Y558" s="1" t="s">
        <v>7166</v>
      </c>
    </row>
    <row r="559" spans="1:25" ht="50.1" hidden="1" customHeight="1" x14ac:dyDescent="0.25">
      <c r="A559" s="53" t="s">
        <v>90</v>
      </c>
      <c r="B559" s="53" t="str">
        <f>IF(COUNTIF('Aglomeracje 2022 r.'!$C$13:$C$207,' Dane pomocnicze (ze spr. 21)'!C559)=1,"TAK",IF(COUNTIF('Aglomeracje 2022 r.'!$C$13:$C$207,' Dane pomocnicze (ze spr. 21)'!C559)&gt;1,"TAK, UWAGA, wystepuje w sprawozdaniu więcej niż jeden raz!!!","BRAK"))</f>
        <v>BRAK</v>
      </c>
      <c r="C559" s="53" t="s">
        <v>651</v>
      </c>
      <c r="D559" s="53" t="s">
        <v>2368</v>
      </c>
      <c r="E559" s="53" t="s">
        <v>1745</v>
      </c>
      <c r="F559" s="53" t="s">
        <v>2195</v>
      </c>
      <c r="G559" s="53" t="s">
        <v>2213</v>
      </c>
      <c r="H559" s="53" t="s">
        <v>90</v>
      </c>
      <c r="I559" s="53" t="s">
        <v>1945</v>
      </c>
      <c r="J559" s="53" t="s">
        <v>1809</v>
      </c>
      <c r="K559" s="53" t="s">
        <v>4885</v>
      </c>
      <c r="L559" s="53" t="s">
        <v>3715</v>
      </c>
      <c r="M559" s="53" t="s">
        <v>4886</v>
      </c>
      <c r="N559" s="53" t="s">
        <v>4887</v>
      </c>
      <c r="O559" s="54">
        <v>2211</v>
      </c>
      <c r="P559" s="53" t="s">
        <v>4888</v>
      </c>
      <c r="Q559" s="53">
        <v>0</v>
      </c>
      <c r="R559" s="55">
        <v>50.090899999999998</v>
      </c>
      <c r="S559" s="55">
        <v>20.244299999999999</v>
      </c>
      <c r="T559" s="55">
        <v>50.060200000000002</v>
      </c>
      <c r="U559" s="55">
        <v>20.116900000000001</v>
      </c>
      <c r="V559" s="53" t="s">
        <v>90</v>
      </c>
      <c r="W559" s="85">
        <v>12</v>
      </c>
      <c r="X559" s="87">
        <v>0</v>
      </c>
      <c r="Y559" s="1" t="s">
        <v>7467</v>
      </c>
    </row>
    <row r="560" spans="1:25" ht="50.1" hidden="1" customHeight="1" x14ac:dyDescent="0.25">
      <c r="A560" s="53" t="s">
        <v>90</v>
      </c>
      <c r="B560" s="53" t="str">
        <f>IF(COUNTIF('Aglomeracje 2022 r.'!$C$13:$C$207,' Dane pomocnicze (ze spr. 21)'!C560)=1,"TAK",IF(COUNTIF('Aglomeracje 2022 r.'!$C$13:$C$207,' Dane pomocnicze (ze spr. 21)'!C560)&gt;1,"TAK, UWAGA, wystepuje w sprawozdaniu więcej niż jeden raz!!!","BRAK"))</f>
        <v>BRAK</v>
      </c>
      <c r="C560" s="53" t="s">
        <v>652</v>
      </c>
      <c r="D560" s="53" t="s">
        <v>2369</v>
      </c>
      <c r="E560" s="53" t="s">
        <v>2370</v>
      </c>
      <c r="F560" s="53" t="s">
        <v>2195</v>
      </c>
      <c r="G560" s="53" t="s">
        <v>2227</v>
      </c>
      <c r="H560" s="53" t="s">
        <v>2211</v>
      </c>
      <c r="I560" s="53" t="s">
        <v>1945</v>
      </c>
      <c r="J560" s="53" t="s">
        <v>1809</v>
      </c>
      <c r="K560" s="53" t="s">
        <v>4889</v>
      </c>
      <c r="L560" s="53" t="s">
        <v>3669</v>
      </c>
      <c r="M560" s="53" t="s">
        <v>4890</v>
      </c>
      <c r="N560" s="53" t="s">
        <v>4891</v>
      </c>
      <c r="O560" s="54">
        <v>21099</v>
      </c>
      <c r="P560" s="53" t="s">
        <v>4892</v>
      </c>
      <c r="Q560" s="53">
        <v>2</v>
      </c>
      <c r="R560" s="55">
        <v>49.7303</v>
      </c>
      <c r="S560" s="55">
        <v>19.679200000000002</v>
      </c>
      <c r="T560" s="55">
        <v>0</v>
      </c>
      <c r="U560" s="55">
        <v>0</v>
      </c>
      <c r="V560" s="53" t="s">
        <v>90</v>
      </c>
      <c r="W560" s="85">
        <v>44.7</v>
      </c>
      <c r="X560" s="87">
        <v>0</v>
      </c>
      <c r="Y560" s="1" t="s">
        <v>7468</v>
      </c>
    </row>
    <row r="561" spans="1:25" ht="50.1" hidden="1" customHeight="1" x14ac:dyDescent="0.25">
      <c r="A561" s="53" t="s">
        <v>90</v>
      </c>
      <c r="B561" s="53" t="str">
        <f>IF(COUNTIF('Aglomeracje 2022 r.'!$C$13:$C$207,' Dane pomocnicze (ze spr. 21)'!C561)=1,"TAK",IF(COUNTIF('Aglomeracje 2022 r.'!$C$13:$C$207,' Dane pomocnicze (ze spr. 21)'!C561)&gt;1,"TAK, UWAGA, wystepuje w sprawozdaniu więcej niż jeden raz!!!","BRAK"))</f>
        <v>BRAK</v>
      </c>
      <c r="C561" s="53" t="s">
        <v>653</v>
      </c>
      <c r="D561" s="53" t="s">
        <v>2371</v>
      </c>
      <c r="E561" s="53" t="s">
        <v>1639</v>
      </c>
      <c r="F561" s="53" t="s">
        <v>2195</v>
      </c>
      <c r="G561" s="53" t="s">
        <v>2260</v>
      </c>
      <c r="H561" s="53" t="s">
        <v>2199</v>
      </c>
      <c r="I561" s="53" t="s">
        <v>1945</v>
      </c>
      <c r="J561" s="53" t="s">
        <v>1809</v>
      </c>
      <c r="K561" s="53" t="s">
        <v>4893</v>
      </c>
      <c r="L561" s="53" t="s">
        <v>3715</v>
      </c>
      <c r="M561" s="53" t="s">
        <v>4893</v>
      </c>
      <c r="N561" s="53" t="s">
        <v>4894</v>
      </c>
      <c r="O561" s="54">
        <v>2646</v>
      </c>
      <c r="P561" s="53" t="s">
        <v>4895</v>
      </c>
      <c r="Q561" s="53">
        <v>1</v>
      </c>
      <c r="R561" s="55">
        <v>49.459800000000001</v>
      </c>
      <c r="S561" s="55">
        <v>20.2654</v>
      </c>
      <c r="T561" s="55">
        <v>49.449300000000001</v>
      </c>
      <c r="U561" s="55">
        <v>20.218800000000002</v>
      </c>
      <c r="V561" s="53" t="s">
        <v>90</v>
      </c>
      <c r="W561" s="85">
        <v>0</v>
      </c>
      <c r="X561" s="87">
        <v>0</v>
      </c>
      <c r="Y561" s="1" t="s">
        <v>7166</v>
      </c>
    </row>
    <row r="562" spans="1:25" ht="50.1" hidden="1" customHeight="1" x14ac:dyDescent="0.25">
      <c r="A562" s="53" t="s">
        <v>90</v>
      </c>
      <c r="B562" s="53" t="str">
        <f>IF(COUNTIF('Aglomeracje 2022 r.'!$C$13:$C$207,' Dane pomocnicze (ze spr. 21)'!C562)=1,"TAK",IF(COUNTIF('Aglomeracje 2022 r.'!$C$13:$C$207,' Dane pomocnicze (ze spr. 21)'!C562)&gt;1,"TAK, UWAGA, wystepuje w sprawozdaniu więcej niż jeden raz!!!","BRAK"))</f>
        <v>BRAK</v>
      </c>
      <c r="C562" s="53" t="s">
        <v>654</v>
      </c>
      <c r="D562" s="53" t="s">
        <v>2372</v>
      </c>
      <c r="E562" s="53" t="s">
        <v>1639</v>
      </c>
      <c r="F562" s="53" t="s">
        <v>2195</v>
      </c>
      <c r="G562" s="53" t="s">
        <v>2260</v>
      </c>
      <c r="H562" s="53" t="s">
        <v>2199</v>
      </c>
      <c r="I562" s="53" t="s">
        <v>1945</v>
      </c>
      <c r="J562" s="53" t="s">
        <v>1809</v>
      </c>
      <c r="K562" s="53" t="s">
        <v>4893</v>
      </c>
      <c r="L562" s="53" t="s">
        <v>3715</v>
      </c>
      <c r="M562" s="53" t="s">
        <v>4893</v>
      </c>
      <c r="N562" s="53" t="s">
        <v>4894</v>
      </c>
      <c r="O562" s="54">
        <v>3359</v>
      </c>
      <c r="P562" s="53" t="s">
        <v>4896</v>
      </c>
      <c r="Q562" s="53">
        <v>1</v>
      </c>
      <c r="R562" s="55">
        <v>49.459800000000001</v>
      </c>
      <c r="S562" s="55">
        <v>20.2654</v>
      </c>
      <c r="T562" s="55">
        <v>49.453200000000002</v>
      </c>
      <c r="U562" s="55">
        <v>20.264600000000002</v>
      </c>
      <c r="V562" s="53" t="s">
        <v>90</v>
      </c>
      <c r="W562" s="85">
        <v>0</v>
      </c>
      <c r="X562" s="87">
        <v>0.53500000000000003</v>
      </c>
      <c r="Y562" s="1" t="s">
        <v>7469</v>
      </c>
    </row>
    <row r="563" spans="1:25" ht="50.1" hidden="1" customHeight="1" x14ac:dyDescent="0.25">
      <c r="A563" s="53" t="s">
        <v>90</v>
      </c>
      <c r="B563" s="53" t="str">
        <f>IF(COUNTIF('Aglomeracje 2022 r.'!$C$13:$C$207,' Dane pomocnicze (ze spr. 21)'!C563)=1,"TAK",IF(COUNTIF('Aglomeracje 2022 r.'!$C$13:$C$207,' Dane pomocnicze (ze spr. 21)'!C563)&gt;1,"TAK, UWAGA, wystepuje w sprawozdaniu więcej niż jeden raz!!!","BRAK"))</f>
        <v>BRAK</v>
      </c>
      <c r="C563" s="53" t="s">
        <v>655</v>
      </c>
      <c r="D563" s="53" t="s">
        <v>2373</v>
      </c>
      <c r="E563" s="53" t="s">
        <v>1650</v>
      </c>
      <c r="F563" s="53" t="s">
        <v>2195</v>
      </c>
      <c r="G563" s="53" t="s">
        <v>2251</v>
      </c>
      <c r="H563" s="53" t="s">
        <v>90</v>
      </c>
      <c r="I563" s="53" t="s">
        <v>1945</v>
      </c>
      <c r="J563" s="53" t="s">
        <v>1809</v>
      </c>
      <c r="K563" s="53" t="s">
        <v>2250</v>
      </c>
      <c r="L563" s="53" t="s">
        <v>3641</v>
      </c>
      <c r="M563" s="53" t="s">
        <v>2250</v>
      </c>
      <c r="N563" s="53" t="s">
        <v>4897</v>
      </c>
      <c r="O563" s="54">
        <v>4702</v>
      </c>
      <c r="P563" s="53" t="s">
        <v>4898</v>
      </c>
      <c r="Q563" s="53">
        <v>2</v>
      </c>
      <c r="R563" s="55">
        <v>0</v>
      </c>
      <c r="S563" s="55">
        <v>0</v>
      </c>
      <c r="T563" s="55">
        <v>0</v>
      </c>
      <c r="U563" s="55">
        <v>0</v>
      </c>
      <c r="V563" s="53" t="s">
        <v>90</v>
      </c>
      <c r="W563" s="85">
        <v>6.2</v>
      </c>
      <c r="X563" s="87">
        <v>1</v>
      </c>
      <c r="Y563" s="1" t="s">
        <v>7470</v>
      </c>
    </row>
    <row r="564" spans="1:25" ht="50.1" hidden="1" customHeight="1" x14ac:dyDescent="0.25">
      <c r="A564" s="53" t="s">
        <v>90</v>
      </c>
      <c r="B564" s="53" t="str">
        <f>IF(COUNTIF('Aglomeracje 2022 r.'!$C$13:$C$207,' Dane pomocnicze (ze spr. 21)'!C564)=1,"TAK",IF(COUNTIF('Aglomeracje 2022 r.'!$C$13:$C$207,' Dane pomocnicze (ze spr. 21)'!C564)&gt;1,"TAK, UWAGA, wystepuje w sprawozdaniu więcej niż jeden raz!!!","BRAK"))</f>
        <v>BRAK</v>
      </c>
      <c r="C564" s="53" t="s">
        <v>656</v>
      </c>
      <c r="D564" s="53" t="s">
        <v>2375</v>
      </c>
      <c r="E564" s="53" t="s">
        <v>1650</v>
      </c>
      <c r="F564" s="53" t="s">
        <v>2195</v>
      </c>
      <c r="G564" s="53" t="s">
        <v>2224</v>
      </c>
      <c r="H564" s="53" t="s">
        <v>90</v>
      </c>
      <c r="I564" s="53" t="s">
        <v>1945</v>
      </c>
      <c r="J564" s="53" t="s">
        <v>1809</v>
      </c>
      <c r="K564" s="53" t="s">
        <v>4846</v>
      </c>
      <c r="L564" s="53" t="s">
        <v>3715</v>
      </c>
      <c r="M564" s="53" t="s">
        <v>4846</v>
      </c>
      <c r="N564" s="53" t="s">
        <v>4902</v>
      </c>
      <c r="O564" s="54">
        <v>6214</v>
      </c>
      <c r="P564" s="53" t="s">
        <v>4848</v>
      </c>
      <c r="Q564" s="53">
        <v>2</v>
      </c>
      <c r="R564" s="55">
        <v>49.967220910000002</v>
      </c>
      <c r="S564" s="55">
        <v>20.42717635</v>
      </c>
      <c r="T564" s="55">
        <v>0</v>
      </c>
      <c r="U564" s="55">
        <v>0</v>
      </c>
      <c r="V564" s="53" t="s">
        <v>90</v>
      </c>
      <c r="W564" s="85">
        <v>0</v>
      </c>
      <c r="X564" s="87">
        <v>0</v>
      </c>
      <c r="Y564" s="1" t="s">
        <v>7166</v>
      </c>
    </row>
    <row r="565" spans="1:25" ht="50.1" hidden="1" customHeight="1" x14ac:dyDescent="0.25">
      <c r="A565" s="53" t="s">
        <v>90</v>
      </c>
      <c r="B565" s="53" t="str">
        <f>IF(COUNTIF('Aglomeracje 2022 r.'!$C$13:$C$207,' Dane pomocnicze (ze spr. 21)'!C565)=1,"TAK",IF(COUNTIF('Aglomeracje 2022 r.'!$C$13:$C$207,' Dane pomocnicze (ze spr. 21)'!C565)&gt;1,"TAK, UWAGA, wystepuje w sprawozdaniu więcej niż jeden raz!!!","BRAK"))</f>
        <v>BRAK</v>
      </c>
      <c r="C565" s="53" t="s">
        <v>657</v>
      </c>
      <c r="D565" s="53" t="s">
        <v>2376</v>
      </c>
      <c r="E565" s="53" t="s">
        <v>1650</v>
      </c>
      <c r="F565" s="53" t="s">
        <v>2195</v>
      </c>
      <c r="G565" s="53" t="s">
        <v>2239</v>
      </c>
      <c r="H565" s="53" t="s">
        <v>90</v>
      </c>
      <c r="I565" s="53" t="s">
        <v>1945</v>
      </c>
      <c r="J565" s="53" t="s">
        <v>1809</v>
      </c>
      <c r="K565" s="53" t="s">
        <v>2376</v>
      </c>
      <c r="L565" s="53" t="s">
        <v>3715</v>
      </c>
      <c r="M565" s="53" t="s">
        <v>2376</v>
      </c>
      <c r="N565" s="53" t="s">
        <v>4903</v>
      </c>
      <c r="O565" s="54">
        <v>16137</v>
      </c>
      <c r="P565" s="53" t="s">
        <v>4904</v>
      </c>
      <c r="Q565" s="53">
        <v>2</v>
      </c>
      <c r="R565" s="55">
        <v>49.9696</v>
      </c>
      <c r="S565" s="55">
        <v>20.716100000000001</v>
      </c>
      <c r="T565" s="55">
        <v>0</v>
      </c>
      <c r="U565" s="55">
        <v>0</v>
      </c>
      <c r="V565" s="53" t="s">
        <v>90</v>
      </c>
      <c r="W565" s="85">
        <v>61.71</v>
      </c>
      <c r="X565" s="87">
        <v>5</v>
      </c>
      <c r="Y565" s="1" t="s">
        <v>7471</v>
      </c>
    </row>
    <row r="566" spans="1:25" ht="50.1" hidden="1" customHeight="1" x14ac:dyDescent="0.25">
      <c r="A566" s="53" t="s">
        <v>90</v>
      </c>
      <c r="B566" s="53" t="str">
        <f>IF(COUNTIF('Aglomeracje 2022 r.'!$C$13:$C$207,' Dane pomocnicze (ze spr. 21)'!C566)=1,"TAK",IF(COUNTIF('Aglomeracje 2022 r.'!$C$13:$C$207,' Dane pomocnicze (ze spr. 21)'!C566)&gt;1,"TAK, UWAGA, wystepuje w sprawozdaniu więcej niż jeden raz!!!","BRAK"))</f>
        <v>BRAK</v>
      </c>
      <c r="C566" s="53" t="s">
        <v>658</v>
      </c>
      <c r="D566" s="53" t="s">
        <v>2377</v>
      </c>
      <c r="E566" s="53" t="s">
        <v>1639</v>
      </c>
      <c r="F566" s="53" t="s">
        <v>2195</v>
      </c>
      <c r="G566" s="53" t="s">
        <v>2378</v>
      </c>
      <c r="H566" s="53" t="s">
        <v>90</v>
      </c>
      <c r="I566" s="53" t="s">
        <v>1945</v>
      </c>
      <c r="J566" s="53" t="s">
        <v>1809</v>
      </c>
      <c r="K566" s="53" t="s">
        <v>90</v>
      </c>
      <c r="L566" s="53" t="s">
        <v>3617</v>
      </c>
      <c r="M566" s="53" t="s">
        <v>90</v>
      </c>
      <c r="N566" s="53" t="s">
        <v>4905</v>
      </c>
      <c r="O566" s="54">
        <v>2326</v>
      </c>
      <c r="P566" s="53" t="s">
        <v>4906</v>
      </c>
      <c r="Q566" s="53">
        <v>1</v>
      </c>
      <c r="R566" s="55">
        <v>49.988999999999997</v>
      </c>
      <c r="S566" s="55">
        <v>19.872599999999998</v>
      </c>
      <c r="T566" s="55">
        <v>49.995899999999999</v>
      </c>
      <c r="U566" s="55">
        <v>19.8459</v>
      </c>
      <c r="V566" s="53" t="s">
        <v>90</v>
      </c>
      <c r="W566" s="85">
        <v>0.26</v>
      </c>
      <c r="X566" s="87">
        <v>2</v>
      </c>
      <c r="Y566" s="1" t="s">
        <v>7472</v>
      </c>
    </row>
    <row r="567" spans="1:25" ht="50.1" hidden="1" customHeight="1" x14ac:dyDescent="0.25">
      <c r="A567" s="53" t="s">
        <v>90</v>
      </c>
      <c r="B567" s="53" t="str">
        <f>IF(COUNTIF('Aglomeracje 2022 r.'!$C$13:$C$207,' Dane pomocnicze (ze spr. 21)'!C567)=1,"TAK",IF(COUNTIF('Aglomeracje 2022 r.'!$C$13:$C$207,' Dane pomocnicze (ze spr. 21)'!C567)&gt;1,"TAK, UWAGA, wystepuje w sprawozdaniu więcej niż jeden raz!!!","BRAK"))</f>
        <v>BRAK</v>
      </c>
      <c r="C567" s="53" t="s">
        <v>659</v>
      </c>
      <c r="D567" s="53" t="s">
        <v>2379</v>
      </c>
      <c r="E567" s="53" t="s">
        <v>1745</v>
      </c>
      <c r="F567" s="53" t="s">
        <v>2195</v>
      </c>
      <c r="G567" s="53" t="s">
        <v>2198</v>
      </c>
      <c r="H567" s="53" t="s">
        <v>2256</v>
      </c>
      <c r="I567" s="53" t="s">
        <v>1945</v>
      </c>
      <c r="J567" s="53" t="s">
        <v>1809</v>
      </c>
      <c r="K567" s="53" t="s">
        <v>4874</v>
      </c>
      <c r="L567" s="53" t="s">
        <v>3715</v>
      </c>
      <c r="M567" s="53" t="s">
        <v>4874</v>
      </c>
      <c r="N567" s="53" t="s">
        <v>4907</v>
      </c>
      <c r="O567" s="54">
        <v>8512</v>
      </c>
      <c r="P567" s="53" t="s">
        <v>4877</v>
      </c>
      <c r="Q567" s="53">
        <v>0</v>
      </c>
      <c r="R567" s="55">
        <v>50.083300000000001</v>
      </c>
      <c r="S567" s="55">
        <v>21.024899999999999</v>
      </c>
      <c r="T567" s="55">
        <v>0</v>
      </c>
      <c r="U567" s="55">
        <v>0</v>
      </c>
      <c r="V567" s="53" t="s">
        <v>90</v>
      </c>
      <c r="W567" s="85">
        <v>6.3789999999999996</v>
      </c>
      <c r="X567" s="87">
        <v>8</v>
      </c>
      <c r="Y567" s="1" t="s">
        <v>7473</v>
      </c>
    </row>
    <row r="568" spans="1:25" ht="50.1" hidden="1" customHeight="1" x14ac:dyDescent="0.25">
      <c r="A568" s="53" t="s">
        <v>90</v>
      </c>
      <c r="B568" s="53" t="str">
        <f>IF(COUNTIF('Aglomeracje 2022 r.'!$C$13:$C$207,' Dane pomocnicze (ze spr. 21)'!C568)=1,"TAK",IF(COUNTIF('Aglomeracje 2022 r.'!$C$13:$C$207,' Dane pomocnicze (ze spr. 21)'!C568)&gt;1,"TAK, UWAGA, wystepuje w sprawozdaniu więcej niż jeden raz!!!","BRAK"))</f>
        <v>BRAK</v>
      </c>
      <c r="C568" s="53" t="s">
        <v>660</v>
      </c>
      <c r="D568" s="53" t="s">
        <v>2380</v>
      </c>
      <c r="E568" s="53" t="s">
        <v>1639</v>
      </c>
      <c r="F568" s="53" t="s">
        <v>2195</v>
      </c>
      <c r="G568" s="53" t="s">
        <v>2198</v>
      </c>
      <c r="H568" s="53" t="s">
        <v>90</v>
      </c>
      <c r="I568" s="53" t="s">
        <v>1945</v>
      </c>
      <c r="J568" s="53" t="s">
        <v>1809</v>
      </c>
      <c r="K568" s="53" t="s">
        <v>4908</v>
      </c>
      <c r="L568" s="53" t="s">
        <v>3669</v>
      </c>
      <c r="M568" s="53" t="s">
        <v>4908</v>
      </c>
      <c r="N568" s="53" t="s">
        <v>4909</v>
      </c>
      <c r="O568" s="54">
        <v>9691</v>
      </c>
      <c r="P568" s="53" t="s">
        <v>4910</v>
      </c>
      <c r="Q568" s="53">
        <v>1</v>
      </c>
      <c r="R568" s="55">
        <v>50.0458</v>
      </c>
      <c r="S568" s="55">
        <v>20.505299999999998</v>
      </c>
      <c r="T568" s="55">
        <v>50.082999999999998</v>
      </c>
      <c r="U568" s="55">
        <v>20.853300000000001</v>
      </c>
      <c r="V568" s="53" t="s">
        <v>90</v>
      </c>
      <c r="W568" s="85">
        <v>37.369999999999997</v>
      </c>
      <c r="X568" s="87">
        <v>0</v>
      </c>
      <c r="Y568" s="1" t="s">
        <v>7474</v>
      </c>
    </row>
    <row r="569" spans="1:25" ht="50.1" hidden="1" customHeight="1" x14ac:dyDescent="0.25">
      <c r="A569" s="53" t="s">
        <v>90</v>
      </c>
      <c r="B569" s="53" t="str">
        <f>IF(COUNTIF('Aglomeracje 2022 r.'!$C$13:$C$207,' Dane pomocnicze (ze spr. 21)'!C569)=1,"TAK",IF(COUNTIF('Aglomeracje 2022 r.'!$C$13:$C$207,' Dane pomocnicze (ze spr. 21)'!C569)&gt;1,"TAK, UWAGA, wystepuje w sprawozdaniu więcej niż jeden raz!!!","BRAK"))</f>
        <v>BRAK</v>
      </c>
      <c r="C569" s="53" t="s">
        <v>661</v>
      </c>
      <c r="D569" s="53" t="s">
        <v>2382</v>
      </c>
      <c r="E569" s="53" t="s">
        <v>1745</v>
      </c>
      <c r="F569" s="53" t="s">
        <v>2195</v>
      </c>
      <c r="G569" s="53" t="s">
        <v>2198</v>
      </c>
      <c r="H569" s="53" t="s">
        <v>2199</v>
      </c>
      <c r="I569" s="53" t="s">
        <v>1945</v>
      </c>
      <c r="J569" s="53" t="s">
        <v>1809</v>
      </c>
      <c r="K569" s="53" t="s">
        <v>4913</v>
      </c>
      <c r="L569" s="53" t="s">
        <v>3669</v>
      </c>
      <c r="M569" s="53" t="s">
        <v>4913</v>
      </c>
      <c r="N569" s="53" t="s">
        <v>4914</v>
      </c>
      <c r="O569" s="54">
        <v>3219</v>
      </c>
      <c r="P569" s="53" t="s">
        <v>4915</v>
      </c>
      <c r="Q569" s="53">
        <v>0</v>
      </c>
      <c r="R569" s="55">
        <v>49.957599999999999</v>
      </c>
      <c r="S569" s="55">
        <v>20.8392597993527</v>
      </c>
      <c r="T569" s="55">
        <v>49.965656076117803</v>
      </c>
      <c r="U569" s="55">
        <v>20.846770016539001</v>
      </c>
      <c r="V569" s="53" t="s">
        <v>90</v>
      </c>
      <c r="W569" s="85">
        <v>0</v>
      </c>
      <c r="X569" s="87">
        <v>0</v>
      </c>
      <c r="Y569" s="1" t="s">
        <v>7166</v>
      </c>
    </row>
    <row r="570" spans="1:25" ht="50.1" hidden="1" customHeight="1" x14ac:dyDescent="0.25">
      <c r="A570" s="53" t="s">
        <v>90</v>
      </c>
      <c r="B570" s="53" t="str">
        <f>IF(COUNTIF('Aglomeracje 2022 r.'!$C$13:$C$207,' Dane pomocnicze (ze spr. 21)'!C570)=1,"TAK",IF(COUNTIF('Aglomeracje 2022 r.'!$C$13:$C$207,' Dane pomocnicze (ze spr. 21)'!C570)&gt;1,"TAK, UWAGA, wystepuje w sprawozdaniu więcej niż jeden raz!!!","BRAK"))</f>
        <v>BRAK</v>
      </c>
      <c r="C570" s="53" t="s">
        <v>662</v>
      </c>
      <c r="D570" s="53" t="s">
        <v>2383</v>
      </c>
      <c r="E570" s="53" t="s">
        <v>1745</v>
      </c>
      <c r="F570" s="53" t="s">
        <v>2195</v>
      </c>
      <c r="G570" s="53" t="s">
        <v>2198</v>
      </c>
      <c r="H570" s="53" t="s">
        <v>2199</v>
      </c>
      <c r="I570" s="53" t="s">
        <v>1945</v>
      </c>
      <c r="J570" s="53" t="s">
        <v>1809</v>
      </c>
      <c r="K570" s="53" t="s">
        <v>2383</v>
      </c>
      <c r="L570" s="53" t="s">
        <v>3669</v>
      </c>
      <c r="M570" s="53" t="s">
        <v>2383</v>
      </c>
      <c r="N570" s="53" t="s">
        <v>4916</v>
      </c>
      <c r="O570" s="54">
        <v>16752</v>
      </c>
      <c r="P570" s="53" t="s">
        <v>4917</v>
      </c>
      <c r="Q570" s="53">
        <v>0</v>
      </c>
      <c r="R570" s="55">
        <v>50.1333555</v>
      </c>
      <c r="S570" s="55">
        <v>20.886654369999999</v>
      </c>
      <c r="T570" s="55">
        <v>50.109255300000001</v>
      </c>
      <c r="U570" s="55">
        <v>20.904738099999999</v>
      </c>
      <c r="V570" s="53" t="s">
        <v>90</v>
      </c>
      <c r="W570" s="85">
        <v>0</v>
      </c>
      <c r="X570" s="87">
        <v>0</v>
      </c>
      <c r="Y570" s="1" t="s">
        <v>7166</v>
      </c>
    </row>
    <row r="571" spans="1:25" ht="50.1" hidden="1" customHeight="1" x14ac:dyDescent="0.25">
      <c r="A571" s="53" t="s">
        <v>90</v>
      </c>
      <c r="B571" s="53" t="str">
        <f>IF(COUNTIF('Aglomeracje 2022 r.'!$C$13:$C$207,' Dane pomocnicze (ze spr. 21)'!C571)=1,"TAK",IF(COUNTIF('Aglomeracje 2022 r.'!$C$13:$C$207,' Dane pomocnicze (ze spr. 21)'!C571)&gt;1,"TAK, UWAGA, wystepuje w sprawozdaniu więcej niż jeden raz!!!","BRAK"))</f>
        <v>BRAK</v>
      </c>
      <c r="C571" s="53" t="s">
        <v>663</v>
      </c>
      <c r="D571" s="53" t="s">
        <v>2384</v>
      </c>
      <c r="E571" s="53" t="s">
        <v>1745</v>
      </c>
      <c r="F571" s="53" t="s">
        <v>2195</v>
      </c>
      <c r="G571" s="53" t="s">
        <v>2198</v>
      </c>
      <c r="H571" s="53" t="s">
        <v>2199</v>
      </c>
      <c r="I571" s="53" t="s">
        <v>1945</v>
      </c>
      <c r="J571" s="53" t="s">
        <v>1809</v>
      </c>
      <c r="K571" s="53" t="s">
        <v>2384</v>
      </c>
      <c r="L571" s="53" t="s">
        <v>3715</v>
      </c>
      <c r="M571" s="53" t="s">
        <v>4918</v>
      </c>
      <c r="N571" s="53" t="s">
        <v>4919</v>
      </c>
      <c r="O571" s="54">
        <v>11282</v>
      </c>
      <c r="P571" s="53" t="s">
        <v>4920</v>
      </c>
      <c r="Q571" s="53">
        <v>0</v>
      </c>
      <c r="R571" s="55">
        <v>50.011200000000002</v>
      </c>
      <c r="S571" s="55">
        <v>20.511199999999999</v>
      </c>
      <c r="T571" s="55">
        <v>50.041800000000002</v>
      </c>
      <c r="U571" s="55">
        <v>20.5426</v>
      </c>
      <c r="V571" s="53" t="s">
        <v>90</v>
      </c>
      <c r="W571" s="85" t="e">
        <v>#N/A</v>
      </c>
      <c r="X571" s="87" t="e">
        <v>#N/A</v>
      </c>
      <c r="Y571" s="1" t="e">
        <v>#N/A</v>
      </c>
    </row>
    <row r="572" spans="1:25" ht="50.1" hidden="1" customHeight="1" x14ac:dyDescent="0.25">
      <c r="A572" s="53" t="s">
        <v>90</v>
      </c>
      <c r="B572" s="53" t="str">
        <f>IF(COUNTIF('Aglomeracje 2022 r.'!$C$13:$C$207,' Dane pomocnicze (ze spr. 21)'!C572)=1,"TAK",IF(COUNTIF('Aglomeracje 2022 r.'!$C$13:$C$207,' Dane pomocnicze (ze spr. 21)'!C572)&gt;1,"TAK, UWAGA, wystepuje w sprawozdaniu więcej niż jeden raz!!!","BRAK"))</f>
        <v>BRAK</v>
      </c>
      <c r="C572" s="53" t="s">
        <v>664</v>
      </c>
      <c r="D572" s="53" t="s">
        <v>2626</v>
      </c>
      <c r="E572" s="53" t="s">
        <v>1639</v>
      </c>
      <c r="F572" s="53" t="s">
        <v>2611</v>
      </c>
      <c r="G572" s="53" t="s">
        <v>2627</v>
      </c>
      <c r="H572" s="53" t="s">
        <v>2256</v>
      </c>
      <c r="I572" s="53" t="s">
        <v>1945</v>
      </c>
      <c r="J572" s="53" t="s">
        <v>1809</v>
      </c>
      <c r="K572" s="53" t="s">
        <v>2626</v>
      </c>
      <c r="L572" s="53" t="s">
        <v>3617</v>
      </c>
      <c r="M572" s="53" t="s">
        <v>2626</v>
      </c>
      <c r="N572" s="53" t="s">
        <v>5343</v>
      </c>
      <c r="O572" s="54">
        <v>48350</v>
      </c>
      <c r="P572" s="53" t="s">
        <v>5344</v>
      </c>
      <c r="Q572" s="53">
        <v>1</v>
      </c>
      <c r="R572" s="55">
        <v>50.572499999999998</v>
      </c>
      <c r="S572" s="55">
        <v>21.670400000000001</v>
      </c>
      <c r="T572" s="55">
        <v>50.616900000000001</v>
      </c>
      <c r="U572" s="55">
        <v>21.706199999999999</v>
      </c>
      <c r="V572" s="53" t="s">
        <v>90</v>
      </c>
      <c r="W572" s="85">
        <v>3.1259999999999999</v>
      </c>
      <c r="X572" s="87">
        <v>4</v>
      </c>
      <c r="Y572" s="1" t="s">
        <v>7475</v>
      </c>
    </row>
    <row r="573" spans="1:25" ht="50.1" hidden="1" customHeight="1" x14ac:dyDescent="0.25">
      <c r="A573" s="53" t="s">
        <v>90</v>
      </c>
      <c r="B573" s="53" t="str">
        <f>IF(COUNTIF('Aglomeracje 2022 r.'!$C$13:$C$207,' Dane pomocnicze (ze spr. 21)'!C573)=1,"TAK",IF(COUNTIF('Aglomeracje 2022 r.'!$C$13:$C$207,' Dane pomocnicze (ze spr. 21)'!C573)&gt;1,"TAK, UWAGA, wystepuje w sprawozdaniu więcej niż jeden raz!!!","BRAK"))</f>
        <v>BRAK</v>
      </c>
      <c r="C573" s="53" t="s">
        <v>665</v>
      </c>
      <c r="D573" s="53" t="s">
        <v>2652</v>
      </c>
      <c r="E573" s="53" t="s">
        <v>1650</v>
      </c>
      <c r="F573" s="53" t="s">
        <v>2611</v>
      </c>
      <c r="G573" s="53" t="s">
        <v>2618</v>
      </c>
      <c r="H573" s="53" t="s">
        <v>2256</v>
      </c>
      <c r="I573" s="53" t="s">
        <v>1945</v>
      </c>
      <c r="J573" s="53" t="s">
        <v>1809</v>
      </c>
      <c r="K573" s="53" t="s">
        <v>2652</v>
      </c>
      <c r="L573" s="53" t="s">
        <v>3669</v>
      </c>
      <c r="M573" s="53" t="s">
        <v>2652</v>
      </c>
      <c r="N573" s="53" t="s">
        <v>5384</v>
      </c>
      <c r="O573" s="54">
        <v>9221</v>
      </c>
      <c r="P573" s="53" t="s">
        <v>5385</v>
      </c>
      <c r="Q573" s="53">
        <v>5</v>
      </c>
      <c r="R573" s="55">
        <v>50.195500000000003</v>
      </c>
      <c r="S573" s="55">
        <v>21.2761</v>
      </c>
      <c r="T573" s="55">
        <v>0</v>
      </c>
      <c r="U573" s="55">
        <v>0</v>
      </c>
      <c r="V573" s="53" t="s">
        <v>90</v>
      </c>
      <c r="W573" s="85" t="e">
        <v>#N/A</v>
      </c>
      <c r="X573" s="87" t="e">
        <v>#N/A</v>
      </c>
      <c r="Y573" s="1" t="e">
        <v>#N/A</v>
      </c>
    </row>
    <row r="574" spans="1:25" ht="50.1" hidden="1" customHeight="1" x14ac:dyDescent="0.25">
      <c r="A574" s="53" t="s">
        <v>90</v>
      </c>
      <c r="B574" s="53" t="str">
        <f>IF(COUNTIF('Aglomeracje 2022 r.'!$C$13:$C$207,' Dane pomocnicze (ze spr. 21)'!C574)=1,"TAK",IF(COUNTIF('Aglomeracje 2022 r.'!$C$13:$C$207,' Dane pomocnicze (ze spr. 21)'!C574)&gt;1,"TAK, UWAGA, wystepuje w sprawozdaniu więcej niż jeden raz!!!","BRAK"))</f>
        <v>BRAK</v>
      </c>
      <c r="C574" s="53" t="s">
        <v>666</v>
      </c>
      <c r="D574" s="53" t="s">
        <v>2674</v>
      </c>
      <c r="E574" s="53" t="s">
        <v>1639</v>
      </c>
      <c r="F574" s="53" t="s">
        <v>2611</v>
      </c>
      <c r="G574" s="53" t="s">
        <v>2618</v>
      </c>
      <c r="H574" s="53" t="s">
        <v>2256</v>
      </c>
      <c r="I574" s="53" t="s">
        <v>1945</v>
      </c>
      <c r="J574" s="53" t="s">
        <v>1809</v>
      </c>
      <c r="K574" s="53" t="s">
        <v>2674</v>
      </c>
      <c r="L574" s="53" t="s">
        <v>3715</v>
      </c>
      <c r="M574" s="53" t="s">
        <v>2674</v>
      </c>
      <c r="N574" s="53" t="s">
        <v>5421</v>
      </c>
      <c r="O574" s="54">
        <v>2347</v>
      </c>
      <c r="P574" s="53" t="s">
        <v>5422</v>
      </c>
      <c r="Q574" s="53">
        <v>1</v>
      </c>
      <c r="R574" s="55">
        <v>50.261600000000001</v>
      </c>
      <c r="S574" s="55">
        <v>21.297499999999999</v>
      </c>
      <c r="T574" s="55">
        <v>50.2468</v>
      </c>
      <c r="U574" s="55">
        <v>21.275700000000001</v>
      </c>
      <c r="V574" s="53" t="s">
        <v>90</v>
      </c>
      <c r="W574" s="85">
        <v>1.2</v>
      </c>
      <c r="X574" s="87">
        <v>0</v>
      </c>
      <c r="Y574" s="1" t="s">
        <v>7231</v>
      </c>
    </row>
    <row r="575" spans="1:25" ht="50.1" hidden="1" customHeight="1" x14ac:dyDescent="0.25">
      <c r="A575" s="53" t="s">
        <v>90</v>
      </c>
      <c r="B575" s="53" t="str">
        <f>IF(COUNTIF('Aglomeracje 2022 r.'!$C$13:$C$207,' Dane pomocnicze (ze spr. 21)'!C575)=1,"TAK",IF(COUNTIF('Aglomeracje 2022 r.'!$C$13:$C$207,' Dane pomocnicze (ze spr. 21)'!C575)&gt;1,"TAK, UWAGA, wystepuje w sprawozdaniu więcej niż jeden raz!!!","BRAK"))</f>
        <v>BRAK</v>
      </c>
      <c r="C575" s="53" t="s">
        <v>667</v>
      </c>
      <c r="D575" s="53" t="s">
        <v>2211</v>
      </c>
      <c r="E575" s="53" t="s">
        <v>1639</v>
      </c>
      <c r="F575" s="53" t="s">
        <v>2951</v>
      </c>
      <c r="G575" s="53" t="s">
        <v>2961</v>
      </c>
      <c r="H575" s="53" t="s">
        <v>2211</v>
      </c>
      <c r="I575" s="53" t="s">
        <v>1945</v>
      </c>
      <c r="J575" s="53" t="s">
        <v>1809</v>
      </c>
      <c r="K575" s="53" t="s">
        <v>2211</v>
      </c>
      <c r="L575" s="53" t="s">
        <v>3617</v>
      </c>
      <c r="M575" s="53" t="s">
        <v>5969</v>
      </c>
      <c r="N575" s="53" t="s">
        <v>5970</v>
      </c>
      <c r="O575" s="54">
        <v>196126</v>
      </c>
      <c r="P575" s="53" t="s">
        <v>5971</v>
      </c>
      <c r="Q575" s="53">
        <v>1</v>
      </c>
      <c r="R575" s="55">
        <v>49.411700000000003</v>
      </c>
      <c r="S575" s="55">
        <v>19.120699999999999</v>
      </c>
      <c r="T575" s="55">
        <v>49.696899999999999</v>
      </c>
      <c r="U575" s="55">
        <v>19.196100000000001</v>
      </c>
      <c r="V575" s="53" t="s">
        <v>90</v>
      </c>
      <c r="W575" s="85">
        <v>0</v>
      </c>
      <c r="X575" s="87">
        <v>14</v>
      </c>
      <c r="Y575" s="1" t="s">
        <v>7290</v>
      </c>
    </row>
    <row r="576" spans="1:25" ht="50.1" hidden="1" customHeight="1" x14ac:dyDescent="0.25">
      <c r="A576" s="53" t="s">
        <v>90</v>
      </c>
      <c r="B576" s="53" t="str">
        <f>IF(COUNTIF('Aglomeracje 2022 r.'!$C$13:$C$207,' Dane pomocnicze (ze spr. 21)'!C576)=1,"TAK",IF(COUNTIF('Aglomeracje 2022 r.'!$C$13:$C$207,' Dane pomocnicze (ze spr. 21)'!C576)&gt;1,"TAK, UWAGA, wystepuje w sprawozdaniu więcej niż jeden raz!!!","BRAK"))</f>
        <v>BRAK</v>
      </c>
      <c r="C576" s="53" t="s">
        <v>668</v>
      </c>
      <c r="D576" s="53" t="s">
        <v>2995</v>
      </c>
      <c r="E576" s="53" t="s">
        <v>1639</v>
      </c>
      <c r="F576" s="53" t="s">
        <v>2951</v>
      </c>
      <c r="G576" s="53" t="s">
        <v>2961</v>
      </c>
      <c r="H576" s="53" t="s">
        <v>2211</v>
      </c>
      <c r="I576" s="53" t="s">
        <v>1945</v>
      </c>
      <c r="J576" s="53" t="s">
        <v>1809</v>
      </c>
      <c r="K576" s="53" t="s">
        <v>2995</v>
      </c>
      <c r="L576" s="53" t="s">
        <v>3715</v>
      </c>
      <c r="M576" s="53" t="s">
        <v>2995</v>
      </c>
      <c r="N576" s="53" t="s">
        <v>6028</v>
      </c>
      <c r="O576" s="54">
        <v>36076</v>
      </c>
      <c r="P576" s="53" t="s">
        <v>6029</v>
      </c>
      <c r="Q576" s="53">
        <v>1</v>
      </c>
      <c r="R576" s="55">
        <v>49.605200000000004</v>
      </c>
      <c r="S576" s="55">
        <v>19.115200000000002</v>
      </c>
      <c r="T576" s="55">
        <v>49.618000000000002</v>
      </c>
      <c r="U576" s="55">
        <v>19.122800000000002</v>
      </c>
      <c r="V576" s="53" t="s">
        <v>90</v>
      </c>
      <c r="W576" s="85">
        <v>33</v>
      </c>
      <c r="X576" s="87">
        <v>21.8</v>
      </c>
      <c r="Y576" s="1" t="s">
        <v>7476</v>
      </c>
    </row>
    <row r="577" spans="1:25" ht="50.1" hidden="1" customHeight="1" x14ac:dyDescent="0.25">
      <c r="A577" s="53" t="s">
        <v>90</v>
      </c>
      <c r="B577" s="53" t="str">
        <f>IF(COUNTIF('Aglomeracje 2022 r.'!$C$13:$C$207,' Dane pomocnicze (ze spr. 21)'!C577)=1,"TAK",IF(COUNTIF('Aglomeracje 2022 r.'!$C$13:$C$207,' Dane pomocnicze (ze spr. 21)'!C577)&gt;1,"TAK, UWAGA, wystepuje w sprawozdaniu więcej niż jeden raz!!!","BRAK"))</f>
        <v>BRAK</v>
      </c>
      <c r="C577" s="53" t="s">
        <v>669</v>
      </c>
      <c r="D577" s="53" t="s">
        <v>3004</v>
      </c>
      <c r="E577" s="53" t="s">
        <v>1639</v>
      </c>
      <c r="F577" s="53" t="s">
        <v>2951</v>
      </c>
      <c r="G577" s="53" t="s">
        <v>2807</v>
      </c>
      <c r="H577" s="53" t="s">
        <v>2211</v>
      </c>
      <c r="I577" s="53" t="s">
        <v>1945</v>
      </c>
      <c r="J577" s="53" t="s">
        <v>1809</v>
      </c>
      <c r="K577" s="53" t="s">
        <v>6036</v>
      </c>
      <c r="L577" s="53" t="s">
        <v>3715</v>
      </c>
      <c r="M577" s="53" t="s">
        <v>6037</v>
      </c>
      <c r="N577" s="53" t="s">
        <v>6038</v>
      </c>
      <c r="O577" s="54">
        <v>14932</v>
      </c>
      <c r="P577" s="53" t="s">
        <v>6039</v>
      </c>
      <c r="Q577" s="53">
        <v>1</v>
      </c>
      <c r="R577" s="55">
        <v>49.845100000000002</v>
      </c>
      <c r="S577" s="55">
        <v>19.143999999999998</v>
      </c>
      <c r="T577" s="55">
        <v>49.893300000000004</v>
      </c>
      <c r="U577" s="55">
        <v>19.148599999999998</v>
      </c>
      <c r="V577" s="53" t="s">
        <v>90</v>
      </c>
      <c r="W577" s="85">
        <v>32.299999999999997</v>
      </c>
      <c r="X577" s="87">
        <v>0</v>
      </c>
      <c r="Y577" s="1" t="s">
        <v>7477</v>
      </c>
    </row>
    <row r="578" spans="1:25" ht="50.1" hidden="1" customHeight="1" x14ac:dyDescent="0.25">
      <c r="A578" s="53" t="s">
        <v>90</v>
      </c>
      <c r="B578" s="53" t="str">
        <f>IF(COUNTIF('Aglomeracje 2022 r.'!$C$13:$C$207,' Dane pomocnicze (ze spr. 21)'!C578)=1,"TAK",IF(COUNTIF('Aglomeracje 2022 r.'!$C$13:$C$207,' Dane pomocnicze (ze spr. 21)'!C578)&gt;1,"TAK, UWAGA, wystepuje w sprawozdaniu więcej niż jeden raz!!!","BRAK"))</f>
        <v>BRAK</v>
      </c>
      <c r="C578" s="53" t="s">
        <v>670</v>
      </c>
      <c r="D578" s="53" t="s">
        <v>3054</v>
      </c>
      <c r="E578" s="53" t="s">
        <v>1639</v>
      </c>
      <c r="F578" s="53" t="s">
        <v>2951</v>
      </c>
      <c r="G578" s="53" t="s">
        <v>2961</v>
      </c>
      <c r="H578" s="53" t="s">
        <v>2211</v>
      </c>
      <c r="I578" s="53" t="s">
        <v>1945</v>
      </c>
      <c r="J578" s="53" t="s">
        <v>1809</v>
      </c>
      <c r="K578" s="53" t="s">
        <v>3054</v>
      </c>
      <c r="L578" s="53" t="s">
        <v>3715</v>
      </c>
      <c r="M578" s="53" t="s">
        <v>3054</v>
      </c>
      <c r="N578" s="53" t="s">
        <v>6141</v>
      </c>
      <c r="O578" s="54">
        <v>4335</v>
      </c>
      <c r="P578" s="53" t="s">
        <v>6142</v>
      </c>
      <c r="Q578" s="53">
        <v>1</v>
      </c>
      <c r="R578" s="55">
        <v>49.431899999999999</v>
      </c>
      <c r="S578" s="55">
        <v>19.155100000000001</v>
      </c>
      <c r="T578" s="55">
        <v>49.422899999999998</v>
      </c>
      <c r="U578" s="55">
        <v>19.145600000000002</v>
      </c>
      <c r="V578" s="53" t="s">
        <v>90</v>
      </c>
      <c r="W578" s="85">
        <v>6.38</v>
      </c>
      <c r="X578" s="87">
        <v>0</v>
      </c>
      <c r="Y578" s="1" t="s">
        <v>7478</v>
      </c>
    </row>
    <row r="579" spans="1:25" ht="50.1" hidden="1" customHeight="1" x14ac:dyDescent="0.25">
      <c r="A579" s="53" t="s">
        <v>90</v>
      </c>
      <c r="B579" s="53" t="str">
        <f>IF(COUNTIF('Aglomeracje 2022 r.'!$C$13:$C$207,' Dane pomocnicze (ze spr. 21)'!C579)=1,"TAK",IF(COUNTIF('Aglomeracje 2022 r.'!$C$13:$C$207,' Dane pomocnicze (ze spr. 21)'!C579)&gt;1,"TAK, UWAGA, wystepuje w sprawozdaniu więcej niż jeden raz!!!","BRAK"))</f>
        <v>BRAK</v>
      </c>
      <c r="C579" s="53" t="s">
        <v>671</v>
      </c>
      <c r="D579" s="53" t="s">
        <v>3088</v>
      </c>
      <c r="E579" s="53" t="s">
        <v>1639</v>
      </c>
      <c r="F579" s="53" t="s">
        <v>2951</v>
      </c>
      <c r="G579" s="53" t="s">
        <v>2961</v>
      </c>
      <c r="H579" s="53" t="s">
        <v>2211</v>
      </c>
      <c r="I579" s="53" t="s">
        <v>1945</v>
      </c>
      <c r="J579" s="53" t="s">
        <v>1809</v>
      </c>
      <c r="K579" s="53" t="s">
        <v>2366</v>
      </c>
      <c r="L579" s="53" t="s">
        <v>3715</v>
      </c>
      <c r="M579" s="53" t="s">
        <v>2366</v>
      </c>
      <c r="N579" s="53" t="s">
        <v>6211</v>
      </c>
      <c r="O579" s="54">
        <v>3641</v>
      </c>
      <c r="P579" s="53" t="s">
        <v>6212</v>
      </c>
      <c r="Q579" s="53">
        <v>1</v>
      </c>
      <c r="R579" s="55">
        <v>49.750300000000003</v>
      </c>
      <c r="S579" s="55">
        <v>19.206399999999999</v>
      </c>
      <c r="T579" s="55">
        <v>49.7911</v>
      </c>
      <c r="U579" s="55">
        <v>19.196899999999999</v>
      </c>
      <c r="V579" s="53" t="s">
        <v>90</v>
      </c>
      <c r="W579" s="85">
        <v>0</v>
      </c>
      <c r="X579" s="87">
        <v>0</v>
      </c>
      <c r="Y579" s="1" t="s">
        <v>7166</v>
      </c>
    </row>
    <row r="580" spans="1:25" ht="50.1" hidden="1" customHeight="1" x14ac:dyDescent="0.25">
      <c r="A580" s="53" t="s">
        <v>90</v>
      </c>
      <c r="B580" s="53" t="str">
        <f>IF(COUNTIF('Aglomeracje 2022 r.'!$C$13:$C$207,' Dane pomocnicze (ze spr. 21)'!C580)=1,"TAK",IF(COUNTIF('Aglomeracje 2022 r.'!$C$13:$C$207,' Dane pomocnicze (ze spr. 21)'!C580)&gt;1,"TAK, UWAGA, wystepuje w sprawozdaniu więcej niż jeden raz!!!","BRAK"))</f>
        <v>BRAK</v>
      </c>
      <c r="C580" s="53" t="s">
        <v>672</v>
      </c>
      <c r="D580" s="53" t="s">
        <v>3111</v>
      </c>
      <c r="E580" s="53" t="s">
        <v>1639</v>
      </c>
      <c r="F580" s="53" t="s">
        <v>3112</v>
      </c>
      <c r="G580" s="53" t="s">
        <v>3111</v>
      </c>
      <c r="H580" s="53" t="s">
        <v>3111</v>
      </c>
      <c r="I580" s="53" t="s">
        <v>1945</v>
      </c>
      <c r="J580" s="53" t="s">
        <v>1809</v>
      </c>
      <c r="K580" s="53" t="s">
        <v>3111</v>
      </c>
      <c r="L580" s="53" t="s">
        <v>3617</v>
      </c>
      <c r="M580" s="53" t="s">
        <v>6258</v>
      </c>
      <c r="N580" s="53" t="s">
        <v>6259</v>
      </c>
      <c r="O580" s="54">
        <v>254686</v>
      </c>
      <c r="P580" s="53" t="s">
        <v>6260</v>
      </c>
      <c r="Q580" s="53">
        <v>1</v>
      </c>
      <c r="R580" s="55">
        <v>50.8718</v>
      </c>
      <c r="S580" s="55">
        <v>20.630800000000001</v>
      </c>
      <c r="T580" s="55">
        <v>50.802243769999997</v>
      </c>
      <c r="U580" s="55">
        <v>20.547222210000001</v>
      </c>
      <c r="V580" s="53" t="s">
        <v>90</v>
      </c>
      <c r="W580" s="85">
        <v>9.7799999999999994</v>
      </c>
      <c r="X580" s="87">
        <v>14.5</v>
      </c>
      <c r="Y580" s="1" t="s">
        <v>7479</v>
      </c>
    </row>
    <row r="581" spans="1:25" ht="50.1" hidden="1" customHeight="1" x14ac:dyDescent="0.25">
      <c r="A581" s="53" t="s">
        <v>90</v>
      </c>
      <c r="B581" s="53" t="str">
        <f>IF(COUNTIF('Aglomeracje 2022 r.'!$C$13:$C$207,' Dane pomocnicze (ze spr. 21)'!C581)=1,"TAK",IF(COUNTIF('Aglomeracje 2022 r.'!$C$13:$C$207,' Dane pomocnicze (ze spr. 21)'!C581)&gt;1,"TAK, UWAGA, wystepuje w sprawozdaniu więcej niż jeden raz!!!","BRAK"))</f>
        <v>BRAK</v>
      </c>
      <c r="C581" s="53" t="s">
        <v>673</v>
      </c>
      <c r="D581" s="53" t="s">
        <v>3118</v>
      </c>
      <c r="E581" s="53" t="s">
        <v>1639</v>
      </c>
      <c r="F581" s="53" t="s">
        <v>3112</v>
      </c>
      <c r="G581" s="53" t="s">
        <v>3119</v>
      </c>
      <c r="H581" s="53" t="s">
        <v>3111</v>
      </c>
      <c r="I581" s="53" t="s">
        <v>1945</v>
      </c>
      <c r="J581" s="53" t="s">
        <v>1809</v>
      </c>
      <c r="K581" s="53" t="s">
        <v>3118</v>
      </c>
      <c r="L581" s="53" t="s">
        <v>3669</v>
      </c>
      <c r="M581" s="53" t="s">
        <v>3118</v>
      </c>
      <c r="N581" s="53" t="s">
        <v>6270</v>
      </c>
      <c r="O581" s="54">
        <v>31328</v>
      </c>
      <c r="P581" s="53" t="s">
        <v>6271</v>
      </c>
      <c r="Q581" s="53">
        <v>1</v>
      </c>
      <c r="R581" s="55">
        <v>50.641599999999997</v>
      </c>
      <c r="S581" s="55">
        <v>20.3003</v>
      </c>
      <c r="T581" s="55">
        <v>50.631100000000004</v>
      </c>
      <c r="U581" s="55">
        <v>20.270900000000001</v>
      </c>
      <c r="V581" s="53" t="s">
        <v>90</v>
      </c>
      <c r="W581" s="85">
        <v>0</v>
      </c>
      <c r="X581" s="87">
        <v>0</v>
      </c>
      <c r="Y581" s="1" t="s">
        <v>7166</v>
      </c>
    </row>
    <row r="582" spans="1:25" ht="50.1" hidden="1" customHeight="1" x14ac:dyDescent="0.25">
      <c r="A582" s="53" t="s">
        <v>90</v>
      </c>
      <c r="B582" s="53" t="str">
        <f>IF(COUNTIF('Aglomeracje 2022 r.'!$C$13:$C$207,' Dane pomocnicze (ze spr. 21)'!C582)=1,"TAK",IF(COUNTIF('Aglomeracje 2022 r.'!$C$13:$C$207,' Dane pomocnicze (ze spr. 21)'!C582)&gt;1,"TAK, UWAGA, wystepuje w sprawozdaniu więcej niż jeden raz!!!","BRAK"))</f>
        <v>BRAK</v>
      </c>
      <c r="C582" s="53" t="s">
        <v>674</v>
      </c>
      <c r="D582" s="53" t="s">
        <v>3122</v>
      </c>
      <c r="E582" s="53" t="s">
        <v>1650</v>
      </c>
      <c r="F582" s="53" t="s">
        <v>3112</v>
      </c>
      <c r="G582" s="53" t="s">
        <v>3123</v>
      </c>
      <c r="H582" s="53" t="s">
        <v>2256</v>
      </c>
      <c r="I582" s="53" t="s">
        <v>1945</v>
      </c>
      <c r="J582" s="53" t="s">
        <v>1809</v>
      </c>
      <c r="K582" s="53" t="s">
        <v>3122</v>
      </c>
      <c r="L582" s="53" t="s">
        <v>3669</v>
      </c>
      <c r="M582" s="53" t="s">
        <v>3122</v>
      </c>
      <c r="N582" s="53" t="s">
        <v>6273</v>
      </c>
      <c r="O582" s="54">
        <v>24357</v>
      </c>
      <c r="P582" s="53" t="s">
        <v>6274</v>
      </c>
      <c r="Q582" s="53">
        <v>2</v>
      </c>
      <c r="R582" s="55">
        <v>50.556899999999999</v>
      </c>
      <c r="S582" s="55">
        <v>21.167300000000001</v>
      </c>
      <c r="T582" s="55">
        <v>0</v>
      </c>
      <c r="U582" s="55">
        <v>0</v>
      </c>
      <c r="V582" s="53" t="s">
        <v>90</v>
      </c>
      <c r="W582" s="85">
        <v>3.3</v>
      </c>
      <c r="X582" s="87">
        <v>3</v>
      </c>
      <c r="Y582" s="1" t="s">
        <v>7480</v>
      </c>
    </row>
    <row r="583" spans="1:25" ht="50.1" hidden="1" customHeight="1" x14ac:dyDescent="0.25">
      <c r="A583" s="53" t="s">
        <v>90</v>
      </c>
      <c r="B583" s="53" t="str">
        <f>IF(COUNTIF('Aglomeracje 2022 r.'!$C$13:$C$207,' Dane pomocnicze (ze spr. 21)'!C583)=1,"TAK",IF(COUNTIF('Aglomeracje 2022 r.'!$C$13:$C$207,' Dane pomocnicze (ze spr. 21)'!C583)&gt;1,"TAK, UWAGA, wystepuje w sprawozdaniu więcej niż jeden raz!!!","BRAK"))</f>
        <v>BRAK</v>
      </c>
      <c r="C583" s="53" t="s">
        <v>675</v>
      </c>
      <c r="D583" s="53" t="s">
        <v>2256</v>
      </c>
      <c r="E583" s="53" t="s">
        <v>1639</v>
      </c>
      <c r="F583" s="53" t="s">
        <v>3112</v>
      </c>
      <c r="G583" s="53" t="s">
        <v>3124</v>
      </c>
      <c r="H583" s="53" t="s">
        <v>2256</v>
      </c>
      <c r="I583" s="53" t="s">
        <v>1945</v>
      </c>
      <c r="J583" s="53" t="s">
        <v>1809</v>
      </c>
      <c r="K583" s="53" t="s">
        <v>2256</v>
      </c>
      <c r="L583" s="53" t="s">
        <v>3617</v>
      </c>
      <c r="M583" s="53" t="s">
        <v>2256</v>
      </c>
      <c r="N583" s="53" t="s">
        <v>6275</v>
      </c>
      <c r="O583" s="54">
        <v>29061</v>
      </c>
      <c r="P583" s="53" t="s">
        <v>6276</v>
      </c>
      <c r="Q583" s="53">
        <v>1</v>
      </c>
      <c r="R583" s="55">
        <v>50.678400000000003</v>
      </c>
      <c r="S583" s="55">
        <v>21.7485</v>
      </c>
      <c r="T583" s="55">
        <v>50.678100000000001</v>
      </c>
      <c r="U583" s="55">
        <v>21.7699</v>
      </c>
      <c r="V583" s="53" t="s">
        <v>90</v>
      </c>
      <c r="W583" s="85">
        <v>4.5</v>
      </c>
      <c r="X583" s="87">
        <v>1.27</v>
      </c>
      <c r="Y583" s="1" t="s">
        <v>7481</v>
      </c>
    </row>
    <row r="584" spans="1:25" ht="50.1" hidden="1" customHeight="1" x14ac:dyDescent="0.25">
      <c r="A584" s="53" t="s">
        <v>90</v>
      </c>
      <c r="B584" s="53" t="str">
        <f>IF(COUNTIF('Aglomeracje 2022 r.'!$C$13:$C$207,' Dane pomocnicze (ze spr. 21)'!C584)=1,"TAK",IF(COUNTIF('Aglomeracje 2022 r.'!$C$13:$C$207,' Dane pomocnicze (ze spr. 21)'!C584)&gt;1,"TAK, UWAGA, wystepuje w sprawozdaniu więcej niż jeden raz!!!","BRAK"))</f>
        <v>BRAK</v>
      </c>
      <c r="C584" s="53" t="s">
        <v>676</v>
      </c>
      <c r="D584" s="53" t="s">
        <v>3125</v>
      </c>
      <c r="E584" s="53" t="s">
        <v>1639</v>
      </c>
      <c r="F584" s="53" t="s">
        <v>3112</v>
      </c>
      <c r="G584" s="53" t="s">
        <v>3126</v>
      </c>
      <c r="H584" s="53" t="s">
        <v>3111</v>
      </c>
      <c r="I584" s="53" t="s">
        <v>1945</v>
      </c>
      <c r="J584" s="53" t="s">
        <v>1809</v>
      </c>
      <c r="K584" s="53" t="s">
        <v>3125</v>
      </c>
      <c r="L584" s="53" t="s">
        <v>3669</v>
      </c>
      <c r="M584" s="53" t="s">
        <v>3125</v>
      </c>
      <c r="N584" s="53" t="s">
        <v>6277</v>
      </c>
      <c r="O584" s="54">
        <v>15500</v>
      </c>
      <c r="P584" s="53" t="s">
        <v>6278</v>
      </c>
      <c r="Q584" s="53">
        <v>1</v>
      </c>
      <c r="R584" s="55">
        <v>50.683199999999999</v>
      </c>
      <c r="S584" s="55">
        <v>20.6036</v>
      </c>
      <c r="T584" s="55">
        <v>50.748100000000001</v>
      </c>
      <c r="U584" s="55">
        <v>20.613900000000001</v>
      </c>
      <c r="V584" s="53" t="s">
        <v>90</v>
      </c>
      <c r="W584" s="85">
        <v>0</v>
      </c>
      <c r="X584" s="87">
        <v>259.89999999999998</v>
      </c>
      <c r="Y584" s="1" t="s">
        <v>7482</v>
      </c>
    </row>
    <row r="585" spans="1:25" ht="50.1" hidden="1" customHeight="1" x14ac:dyDescent="0.25">
      <c r="A585" s="53" t="s">
        <v>90</v>
      </c>
      <c r="B585" s="53" t="str">
        <f>IF(COUNTIF('Aglomeracje 2022 r.'!$C$13:$C$207,' Dane pomocnicze (ze spr. 21)'!C585)=1,"TAK",IF(COUNTIF('Aglomeracje 2022 r.'!$C$13:$C$207,' Dane pomocnicze (ze spr. 21)'!C585)&gt;1,"TAK, UWAGA, wystepuje w sprawozdaniu więcej niż jeden raz!!!","BRAK"))</f>
        <v>BRAK</v>
      </c>
      <c r="C585" s="53" t="s">
        <v>677</v>
      </c>
      <c r="D585" s="53" t="s">
        <v>3127</v>
      </c>
      <c r="E585" s="53" t="s">
        <v>1639</v>
      </c>
      <c r="F585" s="53" t="s">
        <v>3112</v>
      </c>
      <c r="G585" s="53" t="s">
        <v>3128</v>
      </c>
      <c r="H585" s="53" t="s">
        <v>90</v>
      </c>
      <c r="I585" s="53" t="s">
        <v>1945</v>
      </c>
      <c r="J585" s="53" t="s">
        <v>1809</v>
      </c>
      <c r="K585" s="53" t="s">
        <v>3127</v>
      </c>
      <c r="L585" s="53" t="s">
        <v>3669</v>
      </c>
      <c r="M585" s="53" t="s">
        <v>3127</v>
      </c>
      <c r="N585" s="53" t="s">
        <v>6279</v>
      </c>
      <c r="O585" s="54">
        <v>28605</v>
      </c>
      <c r="P585" s="53" t="s">
        <v>6280</v>
      </c>
      <c r="Q585" s="53">
        <v>1</v>
      </c>
      <c r="R585" s="55">
        <v>52.232599999999998</v>
      </c>
      <c r="S585" s="55">
        <v>21.010300000000001</v>
      </c>
      <c r="T585" s="55">
        <v>50.4467</v>
      </c>
      <c r="U585" s="55">
        <v>20.7056</v>
      </c>
      <c r="V585" s="53" t="s">
        <v>90</v>
      </c>
      <c r="W585" s="85">
        <v>1</v>
      </c>
      <c r="X585" s="87">
        <v>0</v>
      </c>
      <c r="Y585" s="1" t="s">
        <v>7252</v>
      </c>
    </row>
    <row r="586" spans="1:25" ht="50.1" hidden="1" customHeight="1" x14ac:dyDescent="0.25">
      <c r="A586" s="53" t="s">
        <v>90</v>
      </c>
      <c r="B586" s="53" t="str">
        <f>IF(COUNTIF('Aglomeracje 2022 r.'!$C$13:$C$207,' Dane pomocnicze (ze spr. 21)'!C586)=1,"TAK",IF(COUNTIF('Aglomeracje 2022 r.'!$C$13:$C$207,' Dane pomocnicze (ze spr. 21)'!C586)&gt;1,"TAK, UWAGA, wystepuje w sprawozdaniu więcej niż jeden raz!!!","BRAK"))</f>
        <v>BRAK</v>
      </c>
      <c r="C586" s="53" t="s">
        <v>678</v>
      </c>
      <c r="D586" s="53" t="s">
        <v>3129</v>
      </c>
      <c r="E586" s="53" t="s">
        <v>1639</v>
      </c>
      <c r="F586" s="53" t="s">
        <v>3112</v>
      </c>
      <c r="G586" s="53" t="s">
        <v>3130</v>
      </c>
      <c r="H586" s="53" t="s">
        <v>3111</v>
      </c>
      <c r="I586" s="53" t="s">
        <v>1945</v>
      </c>
      <c r="J586" s="53" t="s">
        <v>1809</v>
      </c>
      <c r="K586" s="53" t="s">
        <v>3129</v>
      </c>
      <c r="L586" s="53" t="s">
        <v>3669</v>
      </c>
      <c r="M586" s="53" t="s">
        <v>6281</v>
      </c>
      <c r="N586" s="53" t="s">
        <v>6282</v>
      </c>
      <c r="O586" s="54">
        <v>12088</v>
      </c>
      <c r="P586" s="53" t="s">
        <v>6283</v>
      </c>
      <c r="Q586" s="53">
        <v>1</v>
      </c>
      <c r="R586" s="55">
        <v>50.267299999999999</v>
      </c>
      <c r="S586" s="55">
        <v>20.4863</v>
      </c>
      <c r="T586" s="55">
        <v>50.272199999999998</v>
      </c>
      <c r="U586" s="55">
        <v>20.493600000000001</v>
      </c>
      <c r="V586" s="53" t="s">
        <v>90</v>
      </c>
      <c r="W586" s="85">
        <v>0</v>
      </c>
      <c r="X586" s="87">
        <v>0</v>
      </c>
      <c r="Y586" s="1" t="s">
        <v>7166</v>
      </c>
    </row>
    <row r="587" spans="1:25" ht="50.1" hidden="1" customHeight="1" x14ac:dyDescent="0.25">
      <c r="A587" s="53" t="s">
        <v>90</v>
      </c>
      <c r="B587" s="53" t="str">
        <f>IF(COUNTIF('Aglomeracje 2022 r.'!$C$13:$C$207,' Dane pomocnicze (ze spr. 21)'!C587)=1,"TAK",IF(COUNTIF('Aglomeracje 2022 r.'!$C$13:$C$207,' Dane pomocnicze (ze spr. 21)'!C587)&gt;1,"TAK, UWAGA, wystepuje w sprawozdaniu więcej niż jeden raz!!!","BRAK"))</f>
        <v>BRAK</v>
      </c>
      <c r="C587" s="53" t="s">
        <v>679</v>
      </c>
      <c r="D587" s="53" t="s">
        <v>3131</v>
      </c>
      <c r="E587" s="53" t="s">
        <v>1639</v>
      </c>
      <c r="F587" s="53" t="s">
        <v>3112</v>
      </c>
      <c r="G587" s="53" t="s">
        <v>3132</v>
      </c>
      <c r="H587" s="53" t="s">
        <v>3111</v>
      </c>
      <c r="I587" s="53" t="s">
        <v>1945</v>
      </c>
      <c r="J587" s="53" t="s">
        <v>1809</v>
      </c>
      <c r="K587" s="53" t="s">
        <v>3131</v>
      </c>
      <c r="L587" s="53" t="s">
        <v>3669</v>
      </c>
      <c r="M587" s="53" t="s">
        <v>6284</v>
      </c>
      <c r="N587" s="53" t="s">
        <v>6285</v>
      </c>
      <c r="O587" s="54">
        <v>18051</v>
      </c>
      <c r="P587" s="53" t="s">
        <v>6286</v>
      </c>
      <c r="Q587" s="53">
        <v>1</v>
      </c>
      <c r="R587" s="55">
        <v>50.521999999999998</v>
      </c>
      <c r="S587" s="55">
        <v>20.525099999999998</v>
      </c>
      <c r="T587" s="55">
        <v>50.505400000000002</v>
      </c>
      <c r="U587" s="55">
        <v>20.5397</v>
      </c>
      <c r="V587" s="53" t="s">
        <v>90</v>
      </c>
      <c r="W587" s="85">
        <v>0</v>
      </c>
      <c r="X587" s="87">
        <v>0</v>
      </c>
      <c r="Y587" s="1" t="s">
        <v>7166</v>
      </c>
    </row>
    <row r="588" spans="1:25" ht="50.1" hidden="1" customHeight="1" x14ac:dyDescent="0.25">
      <c r="A588" s="53" t="s">
        <v>90</v>
      </c>
      <c r="B588" s="53" t="str">
        <f>IF(COUNTIF('Aglomeracje 2022 r.'!$C$13:$C$207,' Dane pomocnicze (ze spr. 21)'!C588)=1,"TAK",IF(COUNTIF('Aglomeracje 2022 r.'!$C$13:$C$207,' Dane pomocnicze (ze spr. 21)'!C588)&gt;1,"TAK, UWAGA, wystepuje w sprawozdaniu więcej niż jeden raz!!!","BRAK"))</f>
        <v>BRAK</v>
      </c>
      <c r="C588" s="53" t="s">
        <v>680</v>
      </c>
      <c r="D588" s="53" t="s">
        <v>3135</v>
      </c>
      <c r="E588" s="53" t="s">
        <v>1639</v>
      </c>
      <c r="F588" s="53" t="s">
        <v>3112</v>
      </c>
      <c r="G588" s="53" t="s">
        <v>3123</v>
      </c>
      <c r="H588" s="53" t="s">
        <v>2256</v>
      </c>
      <c r="I588" s="53" t="s">
        <v>1945</v>
      </c>
      <c r="J588" s="53" t="s">
        <v>1809</v>
      </c>
      <c r="K588" s="53" t="s">
        <v>3135</v>
      </c>
      <c r="L588" s="53" t="s">
        <v>3669</v>
      </c>
      <c r="M588" s="53" t="s">
        <v>3135</v>
      </c>
      <c r="N588" s="53" t="s">
        <v>6289</v>
      </c>
      <c r="O588" s="54">
        <v>11886</v>
      </c>
      <c r="P588" s="53" t="s">
        <v>6290</v>
      </c>
      <c r="Q588" s="53">
        <v>1</v>
      </c>
      <c r="R588" s="55">
        <v>50.428899999999999</v>
      </c>
      <c r="S588" s="55">
        <v>21.276399999999999</v>
      </c>
      <c r="T588" s="55">
        <v>50.430399999999999</v>
      </c>
      <c r="U588" s="55">
        <v>21.3047</v>
      </c>
      <c r="V588" s="53" t="s">
        <v>90</v>
      </c>
      <c r="W588" s="85">
        <v>0.3</v>
      </c>
      <c r="X588" s="87">
        <v>4.7</v>
      </c>
      <c r="Y588" s="1" t="s">
        <v>7483</v>
      </c>
    </row>
    <row r="589" spans="1:25" ht="50.1" hidden="1" customHeight="1" x14ac:dyDescent="0.25">
      <c r="A589" s="53" t="s">
        <v>90</v>
      </c>
      <c r="B589" s="53" t="str">
        <f>IF(COUNTIF('Aglomeracje 2022 r.'!$C$13:$C$207,' Dane pomocnicze (ze spr. 21)'!C589)=1,"TAK",IF(COUNTIF('Aglomeracje 2022 r.'!$C$13:$C$207,' Dane pomocnicze (ze spr. 21)'!C589)&gt;1,"TAK, UWAGA, wystepuje w sprawozdaniu więcej niż jeden raz!!!","BRAK"))</f>
        <v>BRAK</v>
      </c>
      <c r="C589" s="53" t="s">
        <v>681</v>
      </c>
      <c r="D589" s="53" t="s">
        <v>3136</v>
      </c>
      <c r="E589" s="53" t="s">
        <v>1639</v>
      </c>
      <c r="F589" s="53" t="s">
        <v>3112</v>
      </c>
      <c r="G589" s="53" t="s">
        <v>3119</v>
      </c>
      <c r="H589" s="53" t="s">
        <v>3111</v>
      </c>
      <c r="I589" s="53" t="s">
        <v>1945</v>
      </c>
      <c r="J589" s="53" t="s">
        <v>1809</v>
      </c>
      <c r="K589" s="53" t="s">
        <v>3136</v>
      </c>
      <c r="L589" s="53" t="s">
        <v>3669</v>
      </c>
      <c r="M589" s="53" t="s">
        <v>6291</v>
      </c>
      <c r="N589" s="53" t="s">
        <v>6292</v>
      </c>
      <c r="O589" s="54">
        <v>8253</v>
      </c>
      <c r="P589" s="53" t="s">
        <v>6293</v>
      </c>
      <c r="Q589" s="53">
        <v>1</v>
      </c>
      <c r="R589" s="55">
        <v>50.565800000000003</v>
      </c>
      <c r="S589" s="55">
        <v>20.057400000000001</v>
      </c>
      <c r="T589" s="55">
        <v>50.564599999999999</v>
      </c>
      <c r="U589" s="55">
        <v>20.041799999999999</v>
      </c>
      <c r="V589" s="53" t="s">
        <v>90</v>
      </c>
      <c r="W589" s="85">
        <v>0</v>
      </c>
      <c r="X589" s="87">
        <v>0</v>
      </c>
      <c r="Y589" s="1" t="s">
        <v>7166</v>
      </c>
    </row>
    <row r="590" spans="1:25" ht="50.1" hidden="1" customHeight="1" x14ac:dyDescent="0.25">
      <c r="A590" s="53" t="s">
        <v>90</v>
      </c>
      <c r="B590" s="53" t="str">
        <f>IF(COUNTIF('Aglomeracje 2022 r.'!$C$13:$C$207,' Dane pomocnicze (ze spr. 21)'!C590)=1,"TAK",IF(COUNTIF('Aglomeracje 2022 r.'!$C$13:$C$207,' Dane pomocnicze (ze spr. 21)'!C590)&gt;1,"TAK, UWAGA, wystepuje w sprawozdaniu więcej niż jeden raz!!!","BRAK"))</f>
        <v>BRAK</v>
      </c>
      <c r="C590" s="53" t="s">
        <v>682</v>
      </c>
      <c r="D590" s="53" t="s">
        <v>3081</v>
      </c>
      <c r="E590" s="53" t="s">
        <v>1639</v>
      </c>
      <c r="F590" s="53" t="s">
        <v>3112</v>
      </c>
      <c r="G590" s="53" t="s">
        <v>3137</v>
      </c>
      <c r="H590" s="53" t="s">
        <v>2256</v>
      </c>
      <c r="I590" s="53" t="s">
        <v>1945</v>
      </c>
      <c r="J590" s="53" t="s">
        <v>1809</v>
      </c>
      <c r="K590" s="53" t="s">
        <v>3081</v>
      </c>
      <c r="L590" s="53" t="s">
        <v>3669</v>
      </c>
      <c r="M590" s="53" t="s">
        <v>3081</v>
      </c>
      <c r="N590" s="53" t="s">
        <v>6294</v>
      </c>
      <c r="O590" s="54">
        <v>6965</v>
      </c>
      <c r="P590" s="53" t="s">
        <v>6295</v>
      </c>
      <c r="Q590" s="53">
        <v>1</v>
      </c>
      <c r="R590" s="55">
        <v>50.800600000000003</v>
      </c>
      <c r="S590" s="55">
        <v>21.4255</v>
      </c>
      <c r="T590" s="55">
        <v>50.7973</v>
      </c>
      <c r="U590" s="55">
        <v>21.435700000000001</v>
      </c>
      <c r="V590" s="53" t="s">
        <v>90</v>
      </c>
      <c r="W590" s="85">
        <v>5</v>
      </c>
      <c r="X590" s="87">
        <v>1</v>
      </c>
      <c r="Y590" s="1" t="s">
        <v>7484</v>
      </c>
    </row>
    <row r="591" spans="1:25" ht="50.1" hidden="1" customHeight="1" x14ac:dyDescent="0.25">
      <c r="A591" s="53" t="s">
        <v>90</v>
      </c>
      <c r="B591" s="53" t="str">
        <f>IF(COUNTIF('Aglomeracje 2022 r.'!$C$13:$C$207,' Dane pomocnicze (ze spr. 21)'!C591)=1,"TAK",IF(COUNTIF('Aglomeracje 2022 r.'!$C$13:$C$207,' Dane pomocnicze (ze spr. 21)'!C591)&gt;1,"TAK, UWAGA, wystepuje w sprawozdaniu więcej niż jeden raz!!!","BRAK"))</f>
        <v>BRAK</v>
      </c>
      <c r="C591" s="53" t="s">
        <v>683</v>
      </c>
      <c r="D591" s="53" t="s">
        <v>3141</v>
      </c>
      <c r="E591" s="53" t="s">
        <v>1639</v>
      </c>
      <c r="F591" s="53" t="s">
        <v>3112</v>
      </c>
      <c r="G591" s="53" t="s">
        <v>3126</v>
      </c>
      <c r="H591" s="53" t="s">
        <v>3111</v>
      </c>
      <c r="I591" s="53" t="s">
        <v>1945</v>
      </c>
      <c r="J591" s="53" t="s">
        <v>1809</v>
      </c>
      <c r="K591" s="53" t="s">
        <v>3141</v>
      </c>
      <c r="L591" s="53" t="s">
        <v>3715</v>
      </c>
      <c r="M591" s="53" t="s">
        <v>3141</v>
      </c>
      <c r="N591" s="53" t="s">
        <v>6300</v>
      </c>
      <c r="O591" s="54">
        <v>10444</v>
      </c>
      <c r="P591" s="53" t="s">
        <v>6301</v>
      </c>
      <c r="Q591" s="53">
        <v>1</v>
      </c>
      <c r="R591" s="55">
        <v>50.978999999999999</v>
      </c>
      <c r="S591" s="55">
        <v>20.661799999999999</v>
      </c>
      <c r="T591" s="55">
        <v>50.978700000000003</v>
      </c>
      <c r="U591" s="55">
        <v>20.636800000000001</v>
      </c>
      <c r="V591" s="53" t="s">
        <v>90</v>
      </c>
      <c r="W591" s="85">
        <v>5.19</v>
      </c>
      <c r="X591" s="87">
        <v>0</v>
      </c>
      <c r="Y591" s="1" t="s">
        <v>7485</v>
      </c>
    </row>
    <row r="592" spans="1:25" ht="50.1" hidden="1" customHeight="1" x14ac:dyDescent="0.25">
      <c r="A592" s="53" t="s">
        <v>90</v>
      </c>
      <c r="B592" s="53" t="str">
        <f>IF(COUNTIF('Aglomeracje 2022 r.'!$C$13:$C$207,' Dane pomocnicze (ze spr. 21)'!C592)=1,"TAK",IF(COUNTIF('Aglomeracje 2022 r.'!$C$13:$C$207,' Dane pomocnicze (ze spr. 21)'!C592)&gt;1,"TAK, UWAGA, wystepuje w sprawozdaniu więcej niż jeden raz!!!","BRAK"))</f>
        <v>BRAK</v>
      </c>
      <c r="C592" s="53" t="s">
        <v>684</v>
      </c>
      <c r="D592" s="53" t="s">
        <v>3142</v>
      </c>
      <c r="E592" s="53" t="s">
        <v>1639</v>
      </c>
      <c r="F592" s="53" t="s">
        <v>3112</v>
      </c>
      <c r="G592" s="53" t="s">
        <v>3126</v>
      </c>
      <c r="H592" s="53" t="s">
        <v>90</v>
      </c>
      <c r="I592" s="53" t="s">
        <v>1945</v>
      </c>
      <c r="J592" s="53" t="s">
        <v>1809</v>
      </c>
      <c r="K592" s="53" t="s">
        <v>3142</v>
      </c>
      <c r="L592" s="53" t="s">
        <v>3715</v>
      </c>
      <c r="M592" s="53" t="s">
        <v>3142</v>
      </c>
      <c r="N592" s="53" t="s">
        <v>6302</v>
      </c>
      <c r="O592" s="54">
        <v>11031</v>
      </c>
      <c r="P592" s="53" t="s">
        <v>6303</v>
      </c>
      <c r="Q592" s="53">
        <v>1</v>
      </c>
      <c r="R592" s="55">
        <v>50.930599999999998</v>
      </c>
      <c r="S592" s="55">
        <v>20.567399999999999</v>
      </c>
      <c r="T592" s="55">
        <v>50.926400000000001</v>
      </c>
      <c r="U592" s="55">
        <v>20.529399999999999</v>
      </c>
      <c r="V592" s="53" t="s">
        <v>90</v>
      </c>
      <c r="W592" s="85">
        <v>31.5</v>
      </c>
      <c r="X592" s="87">
        <v>0</v>
      </c>
      <c r="Y592" s="1" t="s">
        <v>7486</v>
      </c>
    </row>
    <row r="593" spans="1:25" ht="50.1" hidden="1" customHeight="1" x14ac:dyDescent="0.25">
      <c r="A593" s="53" t="s">
        <v>90</v>
      </c>
      <c r="B593" s="53" t="str">
        <f>IF(COUNTIF('Aglomeracje 2022 r.'!$C$13:$C$207,' Dane pomocnicze (ze spr. 21)'!C593)=1,"TAK",IF(COUNTIF('Aglomeracje 2022 r.'!$C$13:$C$207,' Dane pomocnicze (ze spr. 21)'!C593)&gt;1,"TAK, UWAGA, wystepuje w sprawozdaniu więcej niż jeden raz!!!","BRAK"))</f>
        <v>BRAK</v>
      </c>
      <c r="C593" s="53" t="s">
        <v>685</v>
      </c>
      <c r="D593" s="53" t="s">
        <v>3143</v>
      </c>
      <c r="E593" s="53" t="s">
        <v>1639</v>
      </c>
      <c r="F593" s="53" t="s">
        <v>3112</v>
      </c>
      <c r="G593" s="53" t="s">
        <v>3126</v>
      </c>
      <c r="H593" s="53" t="s">
        <v>3111</v>
      </c>
      <c r="I593" s="53" t="s">
        <v>1945</v>
      </c>
      <c r="J593" s="53" t="s">
        <v>1809</v>
      </c>
      <c r="K593" s="53" t="s">
        <v>3143</v>
      </c>
      <c r="L593" s="53" t="s">
        <v>3715</v>
      </c>
      <c r="M593" s="53" t="s">
        <v>3143</v>
      </c>
      <c r="N593" s="53" t="s">
        <v>6304</v>
      </c>
      <c r="O593" s="54">
        <v>8397</v>
      </c>
      <c r="P593" s="53" t="s">
        <v>6305</v>
      </c>
      <c r="Q593" s="53">
        <v>1</v>
      </c>
      <c r="R593" s="55">
        <v>50.563099999999999</v>
      </c>
      <c r="S593" s="55">
        <v>20.251799999999999</v>
      </c>
      <c r="T593" s="55">
        <v>50.9422</v>
      </c>
      <c r="U593" s="55">
        <v>20.412500000000001</v>
      </c>
      <c r="V593" s="53" t="s">
        <v>90</v>
      </c>
      <c r="W593" s="85">
        <v>0</v>
      </c>
      <c r="X593" s="87">
        <v>0</v>
      </c>
      <c r="Y593" s="1" t="s">
        <v>7166</v>
      </c>
    </row>
    <row r="594" spans="1:25" ht="50.1" hidden="1" customHeight="1" x14ac:dyDescent="0.25">
      <c r="A594" s="53" t="s">
        <v>90</v>
      </c>
      <c r="B594" s="53" t="str">
        <f>IF(COUNTIF('Aglomeracje 2022 r.'!$C$13:$C$207,' Dane pomocnicze (ze spr. 21)'!C594)=1,"TAK",IF(COUNTIF('Aglomeracje 2022 r.'!$C$13:$C$207,' Dane pomocnicze (ze spr. 21)'!C594)&gt;1,"TAK, UWAGA, wystepuje w sprawozdaniu więcej niż jeden raz!!!","BRAK"))</f>
        <v>BRAK</v>
      </c>
      <c r="C594" s="53" t="s">
        <v>686</v>
      </c>
      <c r="D594" s="53" t="s">
        <v>3144</v>
      </c>
      <c r="E594" s="53" t="s">
        <v>1639</v>
      </c>
      <c r="F594" s="53" t="s">
        <v>3112</v>
      </c>
      <c r="G594" s="53" t="s">
        <v>3126</v>
      </c>
      <c r="H594" s="53" t="s">
        <v>3111</v>
      </c>
      <c r="I594" s="53" t="s">
        <v>1945</v>
      </c>
      <c r="J594" s="53" t="s">
        <v>1809</v>
      </c>
      <c r="K594" s="53" t="s">
        <v>3144</v>
      </c>
      <c r="L594" s="53" t="s">
        <v>3715</v>
      </c>
      <c r="M594" s="53" t="s">
        <v>3144</v>
      </c>
      <c r="N594" s="53" t="s">
        <v>6306</v>
      </c>
      <c r="O594" s="54">
        <v>10848</v>
      </c>
      <c r="P594" s="53" t="s">
        <v>6307</v>
      </c>
      <c r="Q594" s="53">
        <v>1</v>
      </c>
      <c r="R594" s="55">
        <v>50.882899999999999</v>
      </c>
      <c r="S594" s="55">
        <v>20.464099999999998</v>
      </c>
      <c r="T594" s="55">
        <v>50.881086019999998</v>
      </c>
      <c r="U594" s="55">
        <v>20.505921180000001</v>
      </c>
      <c r="V594" s="53" t="s">
        <v>90</v>
      </c>
      <c r="W594" s="85">
        <v>1.75</v>
      </c>
      <c r="X594" s="87">
        <v>0</v>
      </c>
      <c r="Y594" s="1" t="s">
        <v>7487</v>
      </c>
    </row>
    <row r="595" spans="1:25" ht="50.1" hidden="1" customHeight="1" x14ac:dyDescent="0.25">
      <c r="A595" s="53" t="s">
        <v>90</v>
      </c>
      <c r="B595" s="53" t="str">
        <f>IF(COUNTIF('Aglomeracje 2022 r.'!$C$13:$C$207,' Dane pomocnicze (ze spr. 21)'!C595)=1,"TAK",IF(COUNTIF('Aglomeracje 2022 r.'!$C$13:$C$207,' Dane pomocnicze (ze spr. 21)'!C595)&gt;1,"TAK, UWAGA, wystepuje w sprawozdaniu więcej niż jeden raz!!!","BRAK"))</f>
        <v>BRAK</v>
      </c>
      <c r="C595" s="53" t="s">
        <v>687</v>
      </c>
      <c r="D595" s="53" t="s">
        <v>3145</v>
      </c>
      <c r="E595" s="53" t="s">
        <v>1639</v>
      </c>
      <c r="F595" s="53" t="s">
        <v>3112</v>
      </c>
      <c r="G595" s="53" t="s">
        <v>3126</v>
      </c>
      <c r="H595" s="53" t="s">
        <v>3111</v>
      </c>
      <c r="I595" s="53" t="s">
        <v>1945</v>
      </c>
      <c r="J595" s="53" t="s">
        <v>1809</v>
      </c>
      <c r="K595" s="53" t="s">
        <v>3145</v>
      </c>
      <c r="L595" s="53" t="s">
        <v>3715</v>
      </c>
      <c r="M595" s="53" t="s">
        <v>6308</v>
      </c>
      <c r="N595" s="53" t="s">
        <v>6309</v>
      </c>
      <c r="O595" s="54">
        <v>7085</v>
      </c>
      <c r="P595" s="53" t="s">
        <v>6310</v>
      </c>
      <c r="Q595" s="53">
        <v>1</v>
      </c>
      <c r="R595" s="55">
        <v>50.846385300000001</v>
      </c>
      <c r="S595" s="55">
        <v>20.940550000000002</v>
      </c>
      <c r="T595" s="55">
        <v>50.846699999999998</v>
      </c>
      <c r="U595" s="55">
        <v>20.946159999999999</v>
      </c>
      <c r="V595" s="53" t="s">
        <v>90</v>
      </c>
      <c r="W595" s="85">
        <v>1.8</v>
      </c>
      <c r="X595" s="87">
        <v>0</v>
      </c>
      <c r="Y595" s="1" t="s">
        <v>7488</v>
      </c>
    </row>
    <row r="596" spans="1:25" ht="50.1" hidden="1" customHeight="1" x14ac:dyDescent="0.25">
      <c r="A596" s="53" t="s">
        <v>90</v>
      </c>
      <c r="B596" s="53" t="str">
        <f>IF(COUNTIF('Aglomeracje 2022 r.'!$C$13:$C$207,' Dane pomocnicze (ze spr. 21)'!C596)=1,"TAK",IF(COUNTIF('Aglomeracje 2022 r.'!$C$13:$C$207,' Dane pomocnicze (ze spr. 21)'!C596)&gt;1,"TAK, UWAGA, wystepuje w sprawozdaniu więcej niż jeden raz!!!","BRAK"))</f>
        <v>BRAK</v>
      </c>
      <c r="C596" s="53" t="s">
        <v>688</v>
      </c>
      <c r="D596" s="53" t="s">
        <v>3146</v>
      </c>
      <c r="E596" s="53" t="s">
        <v>1639</v>
      </c>
      <c r="F596" s="53" t="s">
        <v>3112</v>
      </c>
      <c r="G596" s="53" t="s">
        <v>3137</v>
      </c>
      <c r="H596" s="53" t="s">
        <v>2256</v>
      </c>
      <c r="I596" s="53" t="s">
        <v>1945</v>
      </c>
      <c r="J596" s="53" t="s">
        <v>1809</v>
      </c>
      <c r="K596" s="53" t="s">
        <v>3146</v>
      </c>
      <c r="L596" s="53" t="s">
        <v>3669</v>
      </c>
      <c r="M596" s="53" t="s">
        <v>3146</v>
      </c>
      <c r="N596" s="53" t="s">
        <v>6311</v>
      </c>
      <c r="O596" s="54">
        <v>6021</v>
      </c>
      <c r="P596" s="53" t="s">
        <v>6312</v>
      </c>
      <c r="Q596" s="53">
        <v>1</v>
      </c>
      <c r="R596" s="55">
        <v>50.888500000000001</v>
      </c>
      <c r="S596" s="55">
        <v>21.664200000000001</v>
      </c>
      <c r="T596" s="55">
        <v>50.523299999999999</v>
      </c>
      <c r="U596" s="55">
        <v>21.402699999999999</v>
      </c>
      <c r="V596" s="53" t="s">
        <v>90</v>
      </c>
      <c r="W596" s="85">
        <v>0</v>
      </c>
      <c r="X596" s="87">
        <v>0</v>
      </c>
      <c r="Y596" s="1" t="s">
        <v>7166</v>
      </c>
    </row>
    <row r="597" spans="1:25" ht="50.1" hidden="1" customHeight="1" x14ac:dyDescent="0.25">
      <c r="A597" s="53" t="s">
        <v>90</v>
      </c>
      <c r="B597" s="53" t="str">
        <f>IF(COUNTIF('Aglomeracje 2022 r.'!$C$13:$C$207,' Dane pomocnicze (ze spr. 21)'!C597)=1,"TAK",IF(COUNTIF('Aglomeracje 2022 r.'!$C$13:$C$207,' Dane pomocnicze (ze spr. 21)'!C597)&gt;1,"TAK, UWAGA, wystepuje w sprawozdaniu więcej niż jeden raz!!!","BRAK"))</f>
        <v>BRAK</v>
      </c>
      <c r="C597" s="53" t="s">
        <v>689</v>
      </c>
      <c r="D597" s="53" t="s">
        <v>3147</v>
      </c>
      <c r="E597" s="53" t="s">
        <v>1639</v>
      </c>
      <c r="F597" s="53" t="s">
        <v>3112</v>
      </c>
      <c r="G597" s="53" t="s">
        <v>3126</v>
      </c>
      <c r="H597" s="53" t="s">
        <v>3111</v>
      </c>
      <c r="I597" s="53" t="s">
        <v>1945</v>
      </c>
      <c r="J597" s="53" t="s">
        <v>1809</v>
      </c>
      <c r="K597" s="53" t="s">
        <v>2776</v>
      </c>
      <c r="L597" s="53" t="s">
        <v>3669</v>
      </c>
      <c r="M597" s="53" t="s">
        <v>2776</v>
      </c>
      <c r="N597" s="53" t="s">
        <v>6313</v>
      </c>
      <c r="O597" s="54">
        <v>6716</v>
      </c>
      <c r="P597" s="53" t="s">
        <v>6314</v>
      </c>
      <c r="Q597" s="53">
        <v>1</v>
      </c>
      <c r="R597" s="55">
        <v>50.614899999999999</v>
      </c>
      <c r="S597" s="55">
        <v>20.752099999999999</v>
      </c>
      <c r="T597" s="55">
        <v>50.610599999999998</v>
      </c>
      <c r="U597" s="55">
        <v>20.7685</v>
      </c>
      <c r="V597" s="53" t="s">
        <v>90</v>
      </c>
      <c r="W597" s="85">
        <v>2.2000000000000002</v>
      </c>
      <c r="X597" s="87">
        <v>3.5</v>
      </c>
      <c r="Y597" s="1" t="s">
        <v>7489</v>
      </c>
    </row>
    <row r="598" spans="1:25" ht="50.1" hidden="1" customHeight="1" x14ac:dyDescent="0.25">
      <c r="A598" s="53" t="s">
        <v>90</v>
      </c>
      <c r="B598" s="53" t="str">
        <f>IF(COUNTIF('Aglomeracje 2022 r.'!$C$13:$C$207,' Dane pomocnicze (ze spr. 21)'!C598)=1,"TAK",IF(COUNTIF('Aglomeracje 2022 r.'!$C$13:$C$207,' Dane pomocnicze (ze spr. 21)'!C598)&gt;1,"TAK, UWAGA, wystepuje w sprawozdaniu więcej niż jeden raz!!!","BRAK"))</f>
        <v>BRAK</v>
      </c>
      <c r="C598" s="53" t="s">
        <v>690</v>
      </c>
      <c r="D598" s="53" t="s">
        <v>3150</v>
      </c>
      <c r="E598" s="53" t="s">
        <v>1639</v>
      </c>
      <c r="F598" s="53" t="s">
        <v>3112</v>
      </c>
      <c r="G598" s="53" t="s">
        <v>3119</v>
      </c>
      <c r="H598" s="53" t="s">
        <v>3111</v>
      </c>
      <c r="I598" s="53" t="s">
        <v>1945</v>
      </c>
      <c r="J598" s="53" t="s">
        <v>1809</v>
      </c>
      <c r="K598" s="53" t="s">
        <v>3150</v>
      </c>
      <c r="L598" s="53" t="s">
        <v>3641</v>
      </c>
      <c r="M598" s="53" t="s">
        <v>3150</v>
      </c>
      <c r="N598" s="53" t="s">
        <v>6317</v>
      </c>
      <c r="O598" s="54">
        <v>5301</v>
      </c>
      <c r="P598" s="53" t="s">
        <v>6318</v>
      </c>
      <c r="Q598" s="53">
        <v>1</v>
      </c>
      <c r="R598" s="55">
        <v>50.4938</v>
      </c>
      <c r="S598" s="55">
        <v>20.171600000000002</v>
      </c>
      <c r="T598" s="55">
        <v>50.4938</v>
      </c>
      <c r="U598" s="55">
        <v>20.171600000000002</v>
      </c>
      <c r="V598" s="53" t="s">
        <v>90</v>
      </c>
      <c r="W598" s="85">
        <v>0</v>
      </c>
      <c r="X598" s="87">
        <v>0</v>
      </c>
      <c r="Y598" s="1" t="s">
        <v>7166</v>
      </c>
    </row>
    <row r="599" spans="1:25" ht="50.1" hidden="1" customHeight="1" x14ac:dyDescent="0.25">
      <c r="A599" s="53" t="s">
        <v>90</v>
      </c>
      <c r="B599" s="53" t="str">
        <f>IF(COUNTIF('Aglomeracje 2022 r.'!$C$13:$C$207,' Dane pomocnicze (ze spr. 21)'!C599)=1,"TAK",IF(COUNTIF('Aglomeracje 2022 r.'!$C$13:$C$207,' Dane pomocnicze (ze spr. 21)'!C599)&gt;1,"TAK, UWAGA, wystepuje w sprawozdaniu więcej niż jeden raz!!!","BRAK"))</f>
        <v>BRAK</v>
      </c>
      <c r="C599" s="53" t="s">
        <v>691</v>
      </c>
      <c r="D599" s="53" t="s">
        <v>3152</v>
      </c>
      <c r="E599" s="53" t="s">
        <v>1639</v>
      </c>
      <c r="F599" s="53" t="s">
        <v>3112</v>
      </c>
      <c r="G599" s="53" t="s">
        <v>3126</v>
      </c>
      <c r="H599" s="53" t="s">
        <v>3111</v>
      </c>
      <c r="I599" s="53" t="s">
        <v>1945</v>
      </c>
      <c r="J599" s="53" t="s">
        <v>1809</v>
      </c>
      <c r="K599" s="53" t="s">
        <v>6321</v>
      </c>
      <c r="L599" s="53" t="s">
        <v>3715</v>
      </c>
      <c r="M599" s="53" t="s">
        <v>6321</v>
      </c>
      <c r="N599" s="53" t="s">
        <v>6322</v>
      </c>
      <c r="O599" s="54">
        <v>6484</v>
      </c>
      <c r="P599" s="53" t="s">
        <v>6323</v>
      </c>
      <c r="Q599" s="53">
        <v>1</v>
      </c>
      <c r="R599" s="55">
        <v>50.855400000000003</v>
      </c>
      <c r="S599" s="55">
        <v>20.825800000000001</v>
      </c>
      <c r="T599" s="55">
        <v>50.866300000000003</v>
      </c>
      <c r="U599" s="55">
        <v>20.725000000000001</v>
      </c>
      <c r="V599" s="53" t="s">
        <v>90</v>
      </c>
      <c r="W599" s="85">
        <v>0</v>
      </c>
      <c r="X599" s="87">
        <v>0</v>
      </c>
      <c r="Y599" s="1" t="s">
        <v>7166</v>
      </c>
    </row>
    <row r="600" spans="1:25" ht="50.1" hidden="1" customHeight="1" x14ac:dyDescent="0.25">
      <c r="A600" s="53" t="s">
        <v>90</v>
      </c>
      <c r="B600" s="53" t="str">
        <f>IF(COUNTIF('Aglomeracje 2022 r.'!$C$13:$C$207,' Dane pomocnicze (ze spr. 21)'!C600)=1,"TAK",IF(COUNTIF('Aglomeracje 2022 r.'!$C$13:$C$207,' Dane pomocnicze (ze spr. 21)'!C600)&gt;1,"TAK, UWAGA, wystepuje w sprawozdaniu więcej niż jeden raz!!!","BRAK"))</f>
        <v>BRAK</v>
      </c>
      <c r="C600" s="53" t="s">
        <v>692</v>
      </c>
      <c r="D600" s="53" t="s">
        <v>3153</v>
      </c>
      <c r="E600" s="53" t="s">
        <v>1639</v>
      </c>
      <c r="F600" s="53" t="s">
        <v>3112</v>
      </c>
      <c r="G600" s="53" t="s">
        <v>3126</v>
      </c>
      <c r="H600" s="53" t="s">
        <v>3111</v>
      </c>
      <c r="I600" s="53" t="s">
        <v>1945</v>
      </c>
      <c r="J600" s="53" t="s">
        <v>1809</v>
      </c>
      <c r="K600" s="53" t="s">
        <v>3153</v>
      </c>
      <c r="L600" s="53" t="s">
        <v>3641</v>
      </c>
      <c r="M600" s="53" t="s">
        <v>3153</v>
      </c>
      <c r="N600" s="53" t="s">
        <v>6324</v>
      </c>
      <c r="O600" s="54">
        <v>5575</v>
      </c>
      <c r="P600" s="53" t="s">
        <v>6325</v>
      </c>
      <c r="Q600" s="53">
        <v>1</v>
      </c>
      <c r="R600" s="55">
        <v>50.801210194702698</v>
      </c>
      <c r="S600" s="55">
        <v>20.806593137736201</v>
      </c>
      <c r="T600" s="55">
        <v>50.473975000000003</v>
      </c>
      <c r="U600" s="55">
        <v>20.482559999999999</v>
      </c>
      <c r="V600" s="53" t="s">
        <v>90</v>
      </c>
      <c r="W600" s="85">
        <v>0</v>
      </c>
      <c r="X600" s="87">
        <v>0</v>
      </c>
      <c r="Y600" s="1" t="s">
        <v>7166</v>
      </c>
    </row>
    <row r="601" spans="1:25" ht="50.1" hidden="1" customHeight="1" x14ac:dyDescent="0.25">
      <c r="A601" s="53" t="s">
        <v>90</v>
      </c>
      <c r="B601" s="53" t="str">
        <f>IF(COUNTIF('Aglomeracje 2022 r.'!$C$13:$C$207,' Dane pomocnicze (ze spr. 21)'!C601)=1,"TAK",IF(COUNTIF('Aglomeracje 2022 r.'!$C$13:$C$207,' Dane pomocnicze (ze spr. 21)'!C601)&gt;1,"TAK, UWAGA, wystepuje w sprawozdaniu więcej niż jeden raz!!!","BRAK"))</f>
        <v>BRAK</v>
      </c>
      <c r="C601" s="53" t="s">
        <v>693</v>
      </c>
      <c r="D601" s="53" t="s">
        <v>3155</v>
      </c>
      <c r="E601" s="53" t="s">
        <v>1639</v>
      </c>
      <c r="F601" s="53" t="s">
        <v>3112</v>
      </c>
      <c r="G601" s="53" t="s">
        <v>3126</v>
      </c>
      <c r="H601" s="53" t="s">
        <v>3111</v>
      </c>
      <c r="I601" s="53" t="s">
        <v>1945</v>
      </c>
      <c r="J601" s="53" t="s">
        <v>1809</v>
      </c>
      <c r="K601" s="53" t="s">
        <v>3155</v>
      </c>
      <c r="L601" s="53" t="s">
        <v>3669</v>
      </c>
      <c r="M601" s="53" t="s">
        <v>3155</v>
      </c>
      <c r="N601" s="53" t="s">
        <v>6328</v>
      </c>
      <c r="O601" s="54">
        <v>7591</v>
      </c>
      <c r="P601" s="53" t="s">
        <v>6329</v>
      </c>
      <c r="Q601" s="53">
        <v>1</v>
      </c>
      <c r="R601" s="55">
        <v>50.799599999999998</v>
      </c>
      <c r="S601" s="55">
        <v>20.462199999999999</v>
      </c>
      <c r="T601" s="55">
        <v>50.791699999999999</v>
      </c>
      <c r="U601" s="55">
        <v>20.5124</v>
      </c>
      <c r="V601" s="53" t="s">
        <v>90</v>
      </c>
      <c r="W601" s="85">
        <v>19.45</v>
      </c>
      <c r="X601" s="87">
        <v>0</v>
      </c>
      <c r="Y601" s="1" t="s">
        <v>7490</v>
      </c>
    </row>
    <row r="602" spans="1:25" ht="50.1" hidden="1" customHeight="1" x14ac:dyDescent="0.25">
      <c r="A602" s="53" t="s">
        <v>90</v>
      </c>
      <c r="B602" s="53" t="str">
        <f>IF(COUNTIF('Aglomeracje 2022 r.'!$C$13:$C$207,' Dane pomocnicze (ze spr. 21)'!C602)=1,"TAK",IF(COUNTIF('Aglomeracje 2022 r.'!$C$13:$C$207,' Dane pomocnicze (ze spr. 21)'!C602)&gt;1,"TAK, UWAGA, wystepuje w sprawozdaniu więcej niż jeden raz!!!","BRAK"))</f>
        <v>BRAK</v>
      </c>
      <c r="C602" s="53" t="s">
        <v>694</v>
      </c>
      <c r="D602" s="53" t="s">
        <v>3158</v>
      </c>
      <c r="E602" s="53" t="s">
        <v>1639</v>
      </c>
      <c r="F602" s="53" t="s">
        <v>3112</v>
      </c>
      <c r="G602" s="53" t="s">
        <v>3126</v>
      </c>
      <c r="H602" s="53" t="s">
        <v>3111</v>
      </c>
      <c r="I602" s="53" t="s">
        <v>1657</v>
      </c>
      <c r="J602" s="53" t="s">
        <v>1809</v>
      </c>
      <c r="K602" s="53" t="s">
        <v>3153</v>
      </c>
      <c r="L602" s="53" t="s">
        <v>3641</v>
      </c>
      <c r="M602" s="53" t="s">
        <v>3153</v>
      </c>
      <c r="N602" s="53" t="s">
        <v>6334</v>
      </c>
      <c r="O602" s="54">
        <v>7710</v>
      </c>
      <c r="P602" s="53" t="s">
        <v>6335</v>
      </c>
      <c r="Q602" s="53">
        <v>1</v>
      </c>
      <c r="R602" s="55">
        <v>50.801210194702698</v>
      </c>
      <c r="S602" s="55">
        <v>20.806593137736201</v>
      </c>
      <c r="T602" s="55">
        <v>50.461297999999999</v>
      </c>
      <c r="U602" s="55">
        <v>20.414104999999999</v>
      </c>
      <c r="V602" s="53" t="s">
        <v>90</v>
      </c>
      <c r="W602" s="85">
        <v>0</v>
      </c>
      <c r="X602" s="87">
        <v>0</v>
      </c>
      <c r="Y602" s="1" t="s">
        <v>7166</v>
      </c>
    </row>
    <row r="603" spans="1:25" ht="50.1" hidden="1" customHeight="1" x14ac:dyDescent="0.25">
      <c r="A603" s="53" t="s">
        <v>90</v>
      </c>
      <c r="B603" s="53" t="str">
        <f>IF(COUNTIF('Aglomeracje 2022 r.'!$C$13:$C$207,' Dane pomocnicze (ze spr. 21)'!C603)=1,"TAK",IF(COUNTIF('Aglomeracje 2022 r.'!$C$13:$C$207,' Dane pomocnicze (ze spr. 21)'!C603)&gt;1,"TAK, UWAGA, wystepuje w sprawozdaniu więcej niż jeden raz!!!","BRAK"))</f>
        <v>BRAK</v>
      </c>
      <c r="C603" s="53" t="s">
        <v>695</v>
      </c>
      <c r="D603" s="53" t="s">
        <v>1666</v>
      </c>
      <c r="E603" s="53" t="s">
        <v>1639</v>
      </c>
      <c r="F603" s="53" t="s">
        <v>3112</v>
      </c>
      <c r="G603" s="53" t="s">
        <v>3123</v>
      </c>
      <c r="H603" s="53" t="s">
        <v>2256</v>
      </c>
      <c r="I603" s="53" t="s">
        <v>1945</v>
      </c>
      <c r="J603" s="53" t="s">
        <v>1809</v>
      </c>
      <c r="K603" s="53" t="s">
        <v>1666</v>
      </c>
      <c r="L603" s="53" t="s">
        <v>3669</v>
      </c>
      <c r="M603" s="53" t="s">
        <v>1666</v>
      </c>
      <c r="N603" s="53" t="s">
        <v>6336</v>
      </c>
      <c r="O603" s="54">
        <v>2120</v>
      </c>
      <c r="P603" s="53" t="s">
        <v>6337</v>
      </c>
      <c r="Q603" s="53">
        <v>1</v>
      </c>
      <c r="R603" s="55">
        <v>50.450400000000002</v>
      </c>
      <c r="S603" s="55">
        <v>21.062799999999999</v>
      </c>
      <c r="T603" s="55">
        <v>50.462600000000002</v>
      </c>
      <c r="U603" s="55">
        <v>21.076499999999999</v>
      </c>
      <c r="V603" s="53" t="s">
        <v>90</v>
      </c>
      <c r="W603" s="85">
        <v>0.99199999999999999</v>
      </c>
      <c r="X603" s="87">
        <v>0</v>
      </c>
      <c r="Y603" s="1" t="s">
        <v>7491</v>
      </c>
    </row>
    <row r="604" spans="1:25" ht="50.1" hidden="1" customHeight="1" x14ac:dyDescent="0.25">
      <c r="A604" s="53" t="s">
        <v>90</v>
      </c>
      <c r="B604" s="53" t="str">
        <f>IF(COUNTIF('Aglomeracje 2022 r.'!$C$13:$C$207,' Dane pomocnicze (ze spr. 21)'!C604)=1,"TAK",IF(COUNTIF('Aglomeracje 2022 r.'!$C$13:$C$207,' Dane pomocnicze (ze spr. 21)'!C604)&gt;1,"TAK, UWAGA, wystepuje w sprawozdaniu więcej niż jeden raz!!!","BRAK"))</f>
        <v>BRAK</v>
      </c>
      <c r="C604" s="53" t="s">
        <v>696</v>
      </c>
      <c r="D604" s="53" t="s">
        <v>3159</v>
      </c>
      <c r="E604" s="53" t="s">
        <v>1639</v>
      </c>
      <c r="F604" s="53" t="s">
        <v>3112</v>
      </c>
      <c r="G604" s="53" t="s">
        <v>3128</v>
      </c>
      <c r="H604" s="53" t="s">
        <v>2256</v>
      </c>
      <c r="I604" s="53" t="s">
        <v>1945</v>
      </c>
      <c r="J604" s="53" t="s">
        <v>1809</v>
      </c>
      <c r="K604" s="53" t="s">
        <v>3159</v>
      </c>
      <c r="L604" s="53" t="s">
        <v>3669</v>
      </c>
      <c r="M604" s="53" t="s">
        <v>3159</v>
      </c>
      <c r="N604" s="53" t="s">
        <v>6338</v>
      </c>
      <c r="O604" s="54">
        <v>5700</v>
      </c>
      <c r="P604" s="53" t="s">
        <v>6339</v>
      </c>
      <c r="Q604" s="53">
        <v>1</v>
      </c>
      <c r="R604" s="55">
        <v>50.439500000000002</v>
      </c>
      <c r="S604" s="55">
        <v>20.943300000000001</v>
      </c>
      <c r="T604" s="55">
        <v>50.454300000000003</v>
      </c>
      <c r="U604" s="55">
        <v>20.932600000000001</v>
      </c>
      <c r="V604" s="53" t="s">
        <v>90</v>
      </c>
      <c r="W604" s="85">
        <v>0</v>
      </c>
      <c r="X604" s="87">
        <v>0</v>
      </c>
      <c r="Y604" s="1" t="s">
        <v>7166</v>
      </c>
    </row>
    <row r="605" spans="1:25" ht="50.1" hidden="1" customHeight="1" x14ac:dyDescent="0.25">
      <c r="A605" s="53" t="s">
        <v>90</v>
      </c>
      <c r="B605" s="53" t="str">
        <f>IF(COUNTIF('Aglomeracje 2022 r.'!$C$13:$C$207,' Dane pomocnicze (ze spr. 21)'!C605)=1,"TAK",IF(COUNTIF('Aglomeracje 2022 r.'!$C$13:$C$207,' Dane pomocnicze (ze spr. 21)'!C605)&gt;1,"TAK, UWAGA, wystepuje w sprawozdaniu więcej niż jeden raz!!!","BRAK"))</f>
        <v>BRAK</v>
      </c>
      <c r="C605" s="53" t="s">
        <v>697</v>
      </c>
      <c r="D605" s="53" t="s">
        <v>3160</v>
      </c>
      <c r="E605" s="53" t="s">
        <v>1639</v>
      </c>
      <c r="F605" s="53" t="s">
        <v>3112</v>
      </c>
      <c r="G605" s="53" t="s">
        <v>3124</v>
      </c>
      <c r="H605" s="53" t="s">
        <v>2256</v>
      </c>
      <c r="I605" s="53" t="s">
        <v>1945</v>
      </c>
      <c r="J605" s="53" t="s">
        <v>1809</v>
      </c>
      <c r="K605" s="53" t="s">
        <v>3160</v>
      </c>
      <c r="L605" s="53" t="s">
        <v>3669</v>
      </c>
      <c r="M605" s="53" t="s">
        <v>3160</v>
      </c>
      <c r="N605" s="53" t="s">
        <v>6340</v>
      </c>
      <c r="O605" s="54">
        <v>4793</v>
      </c>
      <c r="P605" s="53" t="s">
        <v>6341</v>
      </c>
      <c r="Q605" s="53">
        <v>1</v>
      </c>
      <c r="R605" s="55">
        <v>50.5931</v>
      </c>
      <c r="S605" s="55">
        <v>21.576799999999999</v>
      </c>
      <c r="T605" s="55">
        <v>50.598599999999998</v>
      </c>
      <c r="U605" s="55">
        <v>21.597000000000001</v>
      </c>
      <c r="V605" s="53" t="s">
        <v>90</v>
      </c>
      <c r="W605" s="85" t="e">
        <v>#N/A</v>
      </c>
      <c r="X605" s="87" t="e">
        <v>#N/A</v>
      </c>
      <c r="Y605" s="1" t="e">
        <v>#N/A</v>
      </c>
    </row>
    <row r="606" spans="1:25" ht="50.1" hidden="1" customHeight="1" x14ac:dyDescent="0.25">
      <c r="A606" s="53" t="s">
        <v>90</v>
      </c>
      <c r="B606" s="53" t="str">
        <f>IF(COUNTIF('Aglomeracje 2022 r.'!$C$13:$C$207,' Dane pomocnicze (ze spr. 21)'!C606)=1,"TAK",IF(COUNTIF('Aglomeracje 2022 r.'!$C$13:$C$207,' Dane pomocnicze (ze spr. 21)'!C606)&gt;1,"TAK, UWAGA, wystepuje w sprawozdaniu więcej niż jeden raz!!!","BRAK"))</f>
        <v>BRAK</v>
      </c>
      <c r="C606" s="53" t="s">
        <v>698</v>
      </c>
      <c r="D606" s="53" t="s">
        <v>3162</v>
      </c>
      <c r="E606" s="53" t="s">
        <v>1639</v>
      </c>
      <c r="F606" s="53" t="s">
        <v>3112</v>
      </c>
      <c r="G606" s="53" t="s">
        <v>3124</v>
      </c>
      <c r="H606" s="53" t="s">
        <v>2256</v>
      </c>
      <c r="I606" s="53" t="s">
        <v>1945</v>
      </c>
      <c r="J606" s="53" t="s">
        <v>1809</v>
      </c>
      <c r="K606" s="53" t="s">
        <v>3162</v>
      </c>
      <c r="L606" s="53" t="s">
        <v>3715</v>
      </c>
      <c r="M606" s="53" t="s">
        <v>3162</v>
      </c>
      <c r="N606" s="53" t="s">
        <v>6343</v>
      </c>
      <c r="O606" s="54">
        <v>2307</v>
      </c>
      <c r="P606" s="53" t="s">
        <v>6344</v>
      </c>
      <c r="Q606" s="53">
        <v>1</v>
      </c>
      <c r="R606" s="55">
        <v>50.560600000000001</v>
      </c>
      <c r="S606" s="55">
        <v>21.5227</v>
      </c>
      <c r="T606" s="55">
        <v>50.529299999999999</v>
      </c>
      <c r="U606" s="55">
        <v>21.511500000000002</v>
      </c>
      <c r="V606" s="53" t="s">
        <v>90</v>
      </c>
      <c r="W606" s="85">
        <v>0</v>
      </c>
      <c r="X606" s="87">
        <v>8</v>
      </c>
      <c r="Y606" s="1" t="s">
        <v>7492</v>
      </c>
    </row>
    <row r="607" spans="1:25" ht="50.1" hidden="1" customHeight="1" x14ac:dyDescent="0.25">
      <c r="A607" s="53" t="s">
        <v>90</v>
      </c>
      <c r="B607" s="53" t="str">
        <f>IF(COUNTIF('Aglomeracje 2022 r.'!$C$13:$C$207,' Dane pomocnicze (ze spr. 21)'!C607)=1,"TAK",IF(COUNTIF('Aglomeracje 2022 r.'!$C$13:$C$207,' Dane pomocnicze (ze spr. 21)'!C607)&gt;1,"TAK, UWAGA, wystepuje w sprawozdaniu więcej niż jeden raz!!!","BRAK"))</f>
        <v>BRAK</v>
      </c>
      <c r="C607" s="53" t="s">
        <v>699</v>
      </c>
      <c r="D607" s="53" t="s">
        <v>3163</v>
      </c>
      <c r="E607" s="53" t="s">
        <v>1639</v>
      </c>
      <c r="F607" s="53" t="s">
        <v>3112</v>
      </c>
      <c r="G607" s="53" t="s">
        <v>3118</v>
      </c>
      <c r="H607" s="53" t="s">
        <v>3111</v>
      </c>
      <c r="I607" s="53" t="s">
        <v>1945</v>
      </c>
      <c r="J607" s="53" t="s">
        <v>1809</v>
      </c>
      <c r="K607" s="53" t="s">
        <v>3163</v>
      </c>
      <c r="L607" s="53" t="s">
        <v>3821</v>
      </c>
      <c r="M607" s="53" t="s">
        <v>3163</v>
      </c>
      <c r="N607" s="53" t="s">
        <v>6345</v>
      </c>
      <c r="O607" s="54">
        <v>5619</v>
      </c>
      <c r="P607" s="53" t="s">
        <v>6346</v>
      </c>
      <c r="Q607" s="53">
        <v>1</v>
      </c>
      <c r="R607" s="55">
        <v>50.415500000000002</v>
      </c>
      <c r="S607" s="55">
        <v>20.2758</v>
      </c>
      <c r="T607" s="55">
        <v>50.405200000000001</v>
      </c>
      <c r="U607" s="55">
        <v>20.291899999999998</v>
      </c>
      <c r="V607" s="53" t="s">
        <v>90</v>
      </c>
      <c r="W607" s="85">
        <v>5.7</v>
      </c>
      <c r="X607" s="87">
        <v>0</v>
      </c>
      <c r="Y607" s="1" t="s">
        <v>7493</v>
      </c>
    </row>
    <row r="608" spans="1:25" ht="50.1" hidden="1" customHeight="1" x14ac:dyDescent="0.25">
      <c r="A608" s="53" t="s">
        <v>90</v>
      </c>
      <c r="B608" s="53" t="str">
        <f>IF(COUNTIF('Aglomeracje 2022 r.'!$C$13:$C$207,' Dane pomocnicze (ze spr. 21)'!C608)=1,"TAK",IF(COUNTIF('Aglomeracje 2022 r.'!$C$13:$C$207,' Dane pomocnicze (ze spr. 21)'!C608)&gt;1,"TAK, UWAGA, wystepuje w sprawozdaniu więcej niż jeden raz!!!","BRAK"))</f>
        <v>BRAK</v>
      </c>
      <c r="C608" s="53" t="s">
        <v>700</v>
      </c>
      <c r="D608" s="53" t="s">
        <v>3164</v>
      </c>
      <c r="E608" s="53" t="s">
        <v>1639</v>
      </c>
      <c r="F608" s="53" t="s">
        <v>3112</v>
      </c>
      <c r="G608" s="53" t="s">
        <v>3123</v>
      </c>
      <c r="H608" s="53" t="s">
        <v>2256</v>
      </c>
      <c r="I608" s="53" t="s">
        <v>1945</v>
      </c>
      <c r="J608" s="53" t="s">
        <v>1809</v>
      </c>
      <c r="K608" s="53" t="s">
        <v>3164</v>
      </c>
      <c r="L608" s="53" t="s">
        <v>3715</v>
      </c>
      <c r="M608" s="53" t="s">
        <v>3164</v>
      </c>
      <c r="N608" s="53" t="s">
        <v>6347</v>
      </c>
      <c r="O608" s="54">
        <v>5036</v>
      </c>
      <c r="P608" s="53" t="s">
        <v>6348</v>
      </c>
      <c r="Q608" s="53">
        <v>1</v>
      </c>
      <c r="R608" s="55">
        <v>50.6539</v>
      </c>
      <c r="S608" s="55">
        <v>21.256699999999999</v>
      </c>
      <c r="T608" s="55">
        <v>50.646299999999997</v>
      </c>
      <c r="U608" s="55">
        <v>21.2639</v>
      </c>
      <c r="V608" s="53" t="s">
        <v>90</v>
      </c>
      <c r="W608" s="85">
        <v>4.5999999999999996</v>
      </c>
      <c r="X608" s="87">
        <v>10</v>
      </c>
      <c r="Y608" s="1" t="s">
        <v>7494</v>
      </c>
    </row>
    <row r="609" spans="1:25" ht="50.1" hidden="1" customHeight="1" x14ac:dyDescent="0.25">
      <c r="A609" s="53" t="s">
        <v>90</v>
      </c>
      <c r="B609" s="53" t="str">
        <f>IF(COUNTIF('Aglomeracje 2022 r.'!$C$13:$C$207,' Dane pomocnicze (ze spr. 21)'!C609)=1,"TAK",IF(COUNTIF('Aglomeracje 2022 r.'!$C$13:$C$207,' Dane pomocnicze (ze spr. 21)'!C609)&gt;1,"TAK, UWAGA, wystepuje w sprawozdaniu więcej niż jeden raz!!!","BRAK"))</f>
        <v>BRAK</v>
      </c>
      <c r="C609" s="53" t="s">
        <v>701</v>
      </c>
      <c r="D609" s="53" t="s">
        <v>3165</v>
      </c>
      <c r="E609" s="53" t="s">
        <v>1639</v>
      </c>
      <c r="F609" s="53" t="s">
        <v>3112</v>
      </c>
      <c r="G609" s="53" t="s">
        <v>3131</v>
      </c>
      <c r="H609" s="53" t="s">
        <v>3111</v>
      </c>
      <c r="I609" s="53" t="s">
        <v>1945</v>
      </c>
      <c r="J609" s="53" t="s">
        <v>1809</v>
      </c>
      <c r="K609" s="53" t="s">
        <v>3165</v>
      </c>
      <c r="L609" s="53" t="s">
        <v>3715</v>
      </c>
      <c r="M609" s="53" t="s">
        <v>3165</v>
      </c>
      <c r="N609" s="53" t="s">
        <v>6349</v>
      </c>
      <c r="O609" s="54">
        <v>3149</v>
      </c>
      <c r="P609" s="53">
        <v>0</v>
      </c>
      <c r="Q609" s="53">
        <v>1</v>
      </c>
      <c r="R609" s="55">
        <v>50.607500000000002</v>
      </c>
      <c r="S609" s="55">
        <v>20.574400000000001</v>
      </c>
      <c r="T609" s="55">
        <v>50.561300000000003</v>
      </c>
      <c r="U609" s="55">
        <v>20.519100000000002</v>
      </c>
      <c r="V609" s="53" t="s">
        <v>90</v>
      </c>
      <c r="W609" s="85">
        <v>2.5499999999999998</v>
      </c>
      <c r="X609" s="87">
        <v>0</v>
      </c>
      <c r="Y609" s="1" t="s">
        <v>7495</v>
      </c>
    </row>
    <row r="610" spans="1:25" ht="50.1" hidden="1" customHeight="1" x14ac:dyDescent="0.25">
      <c r="A610" s="53" t="s">
        <v>90</v>
      </c>
      <c r="B610" s="53" t="str">
        <f>IF(COUNTIF('Aglomeracje 2022 r.'!$C$13:$C$207,' Dane pomocnicze (ze spr. 21)'!C610)=1,"TAK",IF(COUNTIF('Aglomeracje 2022 r.'!$C$13:$C$207,' Dane pomocnicze (ze spr. 21)'!C610)&gt;1,"TAK, UWAGA, wystepuje w sprawozdaniu więcej niż jeden raz!!!","BRAK"))</f>
        <v>BRAK</v>
      </c>
      <c r="C610" s="53" t="s">
        <v>702</v>
      </c>
      <c r="D610" s="53" t="s">
        <v>3166</v>
      </c>
      <c r="E610" s="53" t="s">
        <v>1639</v>
      </c>
      <c r="F610" s="53" t="s">
        <v>3112</v>
      </c>
      <c r="G610" s="53" t="s">
        <v>3128</v>
      </c>
      <c r="H610" s="53" t="s">
        <v>3111</v>
      </c>
      <c r="I610" s="53" t="s">
        <v>1945</v>
      </c>
      <c r="J610" s="53" t="s">
        <v>1809</v>
      </c>
      <c r="K610" s="53" t="s">
        <v>3166</v>
      </c>
      <c r="L610" s="53" t="s">
        <v>3641</v>
      </c>
      <c r="M610" s="53" t="s">
        <v>3166</v>
      </c>
      <c r="N610" s="53" t="s">
        <v>6350</v>
      </c>
      <c r="O610" s="54">
        <v>2175</v>
      </c>
      <c r="P610" s="53" t="s">
        <v>6351</v>
      </c>
      <c r="Q610" s="53">
        <v>1</v>
      </c>
      <c r="R610" s="55">
        <v>50.348599999999998</v>
      </c>
      <c r="S610" s="55">
        <v>20.673400000000001</v>
      </c>
      <c r="T610" s="55">
        <v>50.352699999999999</v>
      </c>
      <c r="U610" s="55">
        <v>20.653400000000001</v>
      </c>
      <c r="V610" s="53" t="s">
        <v>90</v>
      </c>
      <c r="W610" s="85">
        <v>0</v>
      </c>
      <c r="X610" s="87">
        <v>0</v>
      </c>
      <c r="Y610" s="1" t="s">
        <v>7166</v>
      </c>
    </row>
    <row r="611" spans="1:25" ht="50.1" hidden="1" customHeight="1" x14ac:dyDescent="0.25">
      <c r="A611" s="53" t="s">
        <v>90</v>
      </c>
      <c r="B611" s="53" t="str">
        <f>IF(COUNTIF('Aglomeracje 2022 r.'!$C$13:$C$207,' Dane pomocnicze (ze spr. 21)'!C611)=1,"TAK",IF(COUNTIF('Aglomeracje 2022 r.'!$C$13:$C$207,' Dane pomocnicze (ze spr. 21)'!C611)&gt;1,"TAK, UWAGA, wystepuje w sprawozdaniu więcej niż jeden raz!!!","BRAK"))</f>
        <v>BRAK</v>
      </c>
      <c r="C611" s="53" t="s">
        <v>703</v>
      </c>
      <c r="D611" s="53" t="s">
        <v>3171</v>
      </c>
      <c r="E611" s="53" t="s">
        <v>1639</v>
      </c>
      <c r="F611" s="53" t="s">
        <v>3112</v>
      </c>
      <c r="G611" s="53" t="s">
        <v>3124</v>
      </c>
      <c r="H611" s="53" t="s">
        <v>2256</v>
      </c>
      <c r="I611" s="53" t="s">
        <v>1945</v>
      </c>
      <c r="J611" s="53" t="s">
        <v>1809</v>
      </c>
      <c r="K611" s="53" t="s">
        <v>3171</v>
      </c>
      <c r="L611" s="53" t="s">
        <v>3715</v>
      </c>
      <c r="M611" s="53" t="s">
        <v>3171</v>
      </c>
      <c r="N611" s="53" t="s">
        <v>6357</v>
      </c>
      <c r="O611" s="54">
        <v>2090</v>
      </c>
      <c r="P611" s="53" t="s">
        <v>6358</v>
      </c>
      <c r="Q611" s="53">
        <v>1</v>
      </c>
      <c r="R611" s="55">
        <v>50.644399999999997</v>
      </c>
      <c r="S611" s="55">
        <v>21.646100000000001</v>
      </c>
      <c r="T611" s="55">
        <v>50.6402</v>
      </c>
      <c r="U611" s="55">
        <v>21.651700000000002</v>
      </c>
      <c r="V611" s="53" t="s">
        <v>90</v>
      </c>
      <c r="W611" s="85">
        <v>0</v>
      </c>
      <c r="X611" s="87">
        <v>1.86</v>
      </c>
      <c r="Y611" s="1" t="s">
        <v>7496</v>
      </c>
    </row>
    <row r="612" spans="1:25" ht="50.1" hidden="1" customHeight="1" x14ac:dyDescent="0.25">
      <c r="A612" s="53" t="s">
        <v>90</v>
      </c>
      <c r="B612" s="53" t="str">
        <f>IF(COUNTIF('Aglomeracje 2022 r.'!$C$13:$C$207,' Dane pomocnicze (ze spr. 21)'!C612)=1,"TAK",IF(COUNTIF('Aglomeracje 2022 r.'!$C$13:$C$207,' Dane pomocnicze (ze spr. 21)'!C612)&gt;1,"TAK, UWAGA, wystepuje w sprawozdaniu więcej niż jeden raz!!!","BRAK"))</f>
        <v>BRAK</v>
      </c>
      <c r="C612" s="53" t="s">
        <v>704</v>
      </c>
      <c r="D612" s="53" t="s">
        <v>3172</v>
      </c>
      <c r="E612" s="53" t="s">
        <v>1639</v>
      </c>
      <c r="F612" s="53" t="s">
        <v>3112</v>
      </c>
      <c r="G612" s="53" t="s">
        <v>3128</v>
      </c>
      <c r="H612" s="53" t="s">
        <v>2256</v>
      </c>
      <c r="I612" s="53" t="s">
        <v>1945</v>
      </c>
      <c r="J612" s="53" t="s">
        <v>1809</v>
      </c>
      <c r="K612" s="53" t="s">
        <v>6359</v>
      </c>
      <c r="L612" s="53" t="s">
        <v>3715</v>
      </c>
      <c r="M612" s="53" t="s">
        <v>6359</v>
      </c>
      <c r="N612" s="53" t="s">
        <v>6360</v>
      </c>
      <c r="O612" s="54">
        <v>4320</v>
      </c>
      <c r="P612" s="53" t="s">
        <v>6361</v>
      </c>
      <c r="Q612" s="53">
        <v>1</v>
      </c>
      <c r="R612" s="55">
        <v>50.368200000000002</v>
      </c>
      <c r="S612" s="55">
        <v>20.888200000000001</v>
      </c>
      <c r="T612" s="55">
        <v>50.358600000000003</v>
      </c>
      <c r="U612" s="55">
        <v>20.885899999999999</v>
      </c>
      <c r="V612" s="53" t="s">
        <v>90</v>
      </c>
      <c r="W612" s="85">
        <v>0</v>
      </c>
      <c r="X612" s="87">
        <v>3</v>
      </c>
      <c r="Y612" s="1" t="s">
        <v>7233</v>
      </c>
    </row>
    <row r="613" spans="1:25" ht="50.1" hidden="1" customHeight="1" x14ac:dyDescent="0.25">
      <c r="A613" s="53" t="s">
        <v>90</v>
      </c>
      <c r="B613" s="53" t="str">
        <f>IF(COUNTIF('Aglomeracje 2022 r.'!$C$13:$C$207,' Dane pomocnicze (ze spr. 21)'!C613)=1,"TAK",IF(COUNTIF('Aglomeracje 2022 r.'!$C$13:$C$207,' Dane pomocnicze (ze spr. 21)'!C613)&gt;1,"TAK, UWAGA, wystepuje w sprawozdaniu więcej niż jeden raz!!!","BRAK"))</f>
        <v>BRAK</v>
      </c>
      <c r="C613" s="53" t="s">
        <v>705</v>
      </c>
      <c r="D613" s="53" t="s">
        <v>3173</v>
      </c>
      <c r="E613" s="53" t="s">
        <v>1639</v>
      </c>
      <c r="F613" s="53" t="s">
        <v>3112</v>
      </c>
      <c r="G613" s="53" t="s">
        <v>3126</v>
      </c>
      <c r="H613" s="53" t="s">
        <v>3111</v>
      </c>
      <c r="I613" s="53" t="s">
        <v>1945</v>
      </c>
      <c r="J613" s="53" t="s">
        <v>1809</v>
      </c>
      <c r="K613" s="53" t="s">
        <v>3141</v>
      </c>
      <c r="L613" s="53" t="s">
        <v>3715</v>
      </c>
      <c r="M613" s="53" t="s">
        <v>3141</v>
      </c>
      <c r="N613" s="53" t="s">
        <v>6362</v>
      </c>
      <c r="O613" s="54">
        <v>2792</v>
      </c>
      <c r="P613" s="53" t="s">
        <v>6363</v>
      </c>
      <c r="Q613" s="53">
        <v>1</v>
      </c>
      <c r="R613" s="55">
        <v>50.978999999999999</v>
      </c>
      <c r="S613" s="55">
        <v>20.661799999999999</v>
      </c>
      <c r="T613" s="55">
        <v>50.9512</v>
      </c>
      <c r="U613" s="55">
        <v>20.7088</v>
      </c>
      <c r="V613" s="53" t="s">
        <v>90</v>
      </c>
      <c r="W613" s="85">
        <v>0</v>
      </c>
      <c r="X613" s="87">
        <v>0</v>
      </c>
      <c r="Y613" s="1" t="s">
        <v>7166</v>
      </c>
    </row>
    <row r="614" spans="1:25" ht="50.1" hidden="1" customHeight="1" x14ac:dyDescent="0.25">
      <c r="A614" s="53" t="s">
        <v>90</v>
      </c>
      <c r="B614" s="53" t="str">
        <f>IF(COUNTIF('Aglomeracje 2022 r.'!$C$13:$C$207,' Dane pomocnicze (ze spr. 21)'!C614)=1,"TAK",IF(COUNTIF('Aglomeracje 2022 r.'!$C$13:$C$207,' Dane pomocnicze (ze spr. 21)'!C614)&gt;1,"TAK, UWAGA, wystepuje w sprawozdaniu więcej niż jeden raz!!!","BRAK"))</f>
        <v>BRAK</v>
      </c>
      <c r="C614" s="53" t="s">
        <v>706</v>
      </c>
      <c r="D614" s="53" t="s">
        <v>3174</v>
      </c>
      <c r="E614" s="53" t="s">
        <v>1639</v>
      </c>
      <c r="F614" s="53" t="s">
        <v>3112</v>
      </c>
      <c r="G614" s="53" t="s">
        <v>3132</v>
      </c>
      <c r="H614" s="53" t="s">
        <v>3111</v>
      </c>
      <c r="I614" s="53" t="s">
        <v>1945</v>
      </c>
      <c r="J614" s="53" t="s">
        <v>1809</v>
      </c>
      <c r="K614" s="53" t="s">
        <v>3174</v>
      </c>
      <c r="L614" s="53" t="s">
        <v>3641</v>
      </c>
      <c r="M614" s="53" t="s">
        <v>3174</v>
      </c>
      <c r="N614" s="53" t="s">
        <v>6364</v>
      </c>
      <c r="O614" s="54">
        <v>2020</v>
      </c>
      <c r="P614" s="53" t="s">
        <v>6365</v>
      </c>
      <c r="Q614" s="53">
        <v>1</v>
      </c>
      <c r="R614" s="55">
        <v>50.363999999999997</v>
      </c>
      <c r="S614" s="55">
        <v>20.3535</v>
      </c>
      <c r="T614" s="55">
        <v>50.352200000000003</v>
      </c>
      <c r="U614" s="55">
        <v>20.345400000000001</v>
      </c>
      <c r="V614" s="53" t="s">
        <v>90</v>
      </c>
      <c r="W614" s="85">
        <v>0</v>
      </c>
      <c r="X614" s="87">
        <v>0</v>
      </c>
      <c r="Y614" s="1" t="s">
        <v>7166</v>
      </c>
    </row>
    <row r="615" spans="1:25" ht="50.1" hidden="1" customHeight="1" x14ac:dyDescent="0.25">
      <c r="A615" s="53" t="s">
        <v>90</v>
      </c>
      <c r="B615" s="53" t="str">
        <f>IF(COUNTIF('Aglomeracje 2022 r.'!$C$13:$C$207,' Dane pomocnicze (ze spr. 21)'!C615)=1,"TAK",IF(COUNTIF('Aglomeracje 2022 r.'!$C$13:$C$207,' Dane pomocnicze (ze spr. 21)'!C615)&gt;1,"TAK, UWAGA, wystepuje w sprawozdaniu więcej niż jeden raz!!!","BRAK"))</f>
        <v>BRAK</v>
      </c>
      <c r="C615" s="53" t="s">
        <v>707</v>
      </c>
      <c r="D615" s="53" t="s">
        <v>3175</v>
      </c>
      <c r="E615" s="53" t="s">
        <v>1639</v>
      </c>
      <c r="F615" s="53" t="s">
        <v>3112</v>
      </c>
      <c r="G615" s="53" t="s">
        <v>3128</v>
      </c>
      <c r="H615" s="53" t="s">
        <v>2256</v>
      </c>
      <c r="I615" s="53" t="s">
        <v>1945</v>
      </c>
      <c r="J615" s="53" t="s">
        <v>1809</v>
      </c>
      <c r="K615" s="53" t="s">
        <v>6359</v>
      </c>
      <c r="L615" s="53" t="s">
        <v>3715</v>
      </c>
      <c r="M615" s="53" t="s">
        <v>6366</v>
      </c>
      <c r="N615" s="53" t="s">
        <v>6367</v>
      </c>
      <c r="O615" s="54">
        <v>2325</v>
      </c>
      <c r="P615" s="53" t="s">
        <v>6368</v>
      </c>
      <c r="Q615" s="53">
        <v>1</v>
      </c>
      <c r="R615" s="55">
        <v>50.368200000000002</v>
      </c>
      <c r="S615" s="55">
        <v>20.888200000000001</v>
      </c>
      <c r="T615" s="55">
        <v>50.358499999999999</v>
      </c>
      <c r="U615" s="55">
        <v>20.958200000000001</v>
      </c>
      <c r="V615" s="53" t="s">
        <v>90</v>
      </c>
      <c r="W615" s="85">
        <v>0</v>
      </c>
      <c r="X615" s="87">
        <v>0</v>
      </c>
      <c r="Y615" s="1" t="s">
        <v>7166</v>
      </c>
    </row>
    <row r="616" spans="1:25" ht="50.1" hidden="1" customHeight="1" x14ac:dyDescent="0.25">
      <c r="A616" s="53" t="s">
        <v>90</v>
      </c>
      <c r="B616" s="53" t="str">
        <f>IF(COUNTIF('Aglomeracje 2022 r.'!$C$13:$C$207,' Dane pomocnicze (ze spr. 21)'!C616)=1,"TAK",IF(COUNTIF('Aglomeracje 2022 r.'!$C$13:$C$207,' Dane pomocnicze (ze spr. 21)'!C616)&gt;1,"TAK, UWAGA, wystepuje w sprawozdaniu więcej niż jeden raz!!!","BRAK"))</f>
        <v>BRAK</v>
      </c>
      <c r="C616" s="53" t="s">
        <v>708</v>
      </c>
      <c r="D616" s="53" t="s">
        <v>3176</v>
      </c>
      <c r="E616" s="53" t="s">
        <v>1639</v>
      </c>
      <c r="F616" s="53" t="s">
        <v>3112</v>
      </c>
      <c r="G616" s="53" t="s">
        <v>3137</v>
      </c>
      <c r="H616" s="53" t="s">
        <v>90</v>
      </c>
      <c r="I616" s="53" t="s">
        <v>1945</v>
      </c>
      <c r="J616" s="53" t="s">
        <v>1809</v>
      </c>
      <c r="K616" s="53" t="s">
        <v>3176</v>
      </c>
      <c r="L616" s="53" t="s">
        <v>3715</v>
      </c>
      <c r="M616" s="53" t="s">
        <v>3176</v>
      </c>
      <c r="N616" s="53" t="s">
        <v>6369</v>
      </c>
      <c r="O616" s="54">
        <v>2611</v>
      </c>
      <c r="P616" s="53" t="s">
        <v>6370</v>
      </c>
      <c r="Q616" s="53">
        <v>1</v>
      </c>
      <c r="R616" s="55">
        <v>50.434899999999999</v>
      </c>
      <c r="S616" s="55">
        <v>21.2928</v>
      </c>
      <c r="T616" s="55">
        <v>50.7348</v>
      </c>
      <c r="U616" s="55">
        <v>21.493300000000001</v>
      </c>
      <c r="V616" s="53" t="s">
        <v>90</v>
      </c>
      <c r="W616" s="85">
        <v>0</v>
      </c>
      <c r="X616" s="87">
        <v>0</v>
      </c>
      <c r="Y616" s="1" t="s">
        <v>7166</v>
      </c>
    </row>
    <row r="617" spans="1:25" ht="50.1" hidden="1" customHeight="1" x14ac:dyDescent="0.25">
      <c r="A617" s="53" t="s">
        <v>90</v>
      </c>
      <c r="B617" s="53" t="str">
        <f>IF(COUNTIF('Aglomeracje 2022 r.'!$C$13:$C$207,' Dane pomocnicze (ze spr. 21)'!C617)=1,"TAK",IF(COUNTIF('Aglomeracje 2022 r.'!$C$13:$C$207,' Dane pomocnicze (ze spr. 21)'!C617)&gt;1,"TAK, UWAGA, wystepuje w sprawozdaniu więcej niż jeden raz!!!","BRAK"))</f>
        <v>BRAK</v>
      </c>
      <c r="C617" s="53" t="s">
        <v>709</v>
      </c>
      <c r="D617" s="53" t="s">
        <v>3177</v>
      </c>
      <c r="E617" s="53" t="s">
        <v>1639</v>
      </c>
      <c r="F617" s="53" t="s">
        <v>3112</v>
      </c>
      <c r="G617" s="53" t="s">
        <v>3126</v>
      </c>
      <c r="H617" s="53" t="s">
        <v>3178</v>
      </c>
      <c r="I617" s="53" t="s">
        <v>1820</v>
      </c>
      <c r="J617" s="53" t="s">
        <v>1809</v>
      </c>
      <c r="K617" s="53" t="s">
        <v>3177</v>
      </c>
      <c r="L617" s="53" t="s">
        <v>3715</v>
      </c>
      <c r="M617" s="53" t="s">
        <v>3177</v>
      </c>
      <c r="N617" s="53" t="s">
        <v>6371</v>
      </c>
      <c r="O617" s="54">
        <v>2411</v>
      </c>
      <c r="P617" s="53" t="s">
        <v>6372</v>
      </c>
      <c r="Q617" s="53">
        <v>1</v>
      </c>
      <c r="R617" s="55">
        <v>50.951300000000003</v>
      </c>
      <c r="S617" s="55">
        <v>20.252700000000001</v>
      </c>
      <c r="T617" s="55">
        <v>50.926400000000001</v>
      </c>
      <c r="U617" s="55">
        <v>20.2608</v>
      </c>
      <c r="V617" s="53" t="s">
        <v>90</v>
      </c>
      <c r="W617" s="85">
        <v>10.476000000000001</v>
      </c>
      <c r="X617" s="87">
        <v>2</v>
      </c>
      <c r="Y617" s="1" t="s">
        <v>7497</v>
      </c>
    </row>
    <row r="618" spans="1:25" ht="50.1" hidden="1" customHeight="1" x14ac:dyDescent="0.25">
      <c r="A618" s="53" t="s">
        <v>90</v>
      </c>
      <c r="B618" s="53" t="str">
        <f>IF(COUNTIF('Aglomeracje 2022 r.'!$C$13:$C$207,' Dane pomocnicze (ze spr. 21)'!C618)=1,"TAK",IF(COUNTIF('Aglomeracje 2022 r.'!$C$13:$C$207,' Dane pomocnicze (ze spr. 21)'!C618)&gt;1,"TAK, UWAGA, wystepuje w sprawozdaniu więcej niż jeden raz!!!","BRAK"))</f>
        <v>BRAK</v>
      </c>
      <c r="C618" s="53" t="s">
        <v>710</v>
      </c>
      <c r="D618" s="53" t="s">
        <v>3179</v>
      </c>
      <c r="E618" s="53" t="s">
        <v>1639</v>
      </c>
      <c r="F618" s="53" t="s">
        <v>3112</v>
      </c>
      <c r="G618" s="53" t="s">
        <v>3126</v>
      </c>
      <c r="H618" s="53" t="s">
        <v>2256</v>
      </c>
      <c r="I618" s="53" t="s">
        <v>1945</v>
      </c>
      <c r="J618" s="53" t="s">
        <v>1809</v>
      </c>
      <c r="K618" s="53" t="s">
        <v>2188</v>
      </c>
      <c r="L618" s="53" t="s">
        <v>3669</v>
      </c>
      <c r="M618" s="53" t="s">
        <v>2188</v>
      </c>
      <c r="N618" s="53" t="s">
        <v>6373</v>
      </c>
      <c r="O618" s="54">
        <v>4042</v>
      </c>
      <c r="P618" s="53" t="s">
        <v>6374</v>
      </c>
      <c r="Q618" s="53">
        <v>1</v>
      </c>
      <c r="R618" s="55">
        <v>50.773000000000003</v>
      </c>
      <c r="S618" s="55">
        <v>21.083600000000001</v>
      </c>
      <c r="T618" s="55">
        <v>50.0961</v>
      </c>
      <c r="U618" s="55">
        <v>21.0961</v>
      </c>
      <c r="V618" s="53" t="s">
        <v>90</v>
      </c>
      <c r="W618" s="85">
        <v>2.7</v>
      </c>
      <c r="X618" s="87">
        <v>2</v>
      </c>
      <c r="Y618" s="1" t="s">
        <v>7498</v>
      </c>
    </row>
    <row r="619" spans="1:25" ht="50.1" hidden="1" customHeight="1" x14ac:dyDescent="0.25">
      <c r="A619" s="53" t="s">
        <v>90</v>
      </c>
      <c r="B619" s="53" t="str">
        <f>IF(COUNTIF('Aglomeracje 2022 r.'!$C$13:$C$207,' Dane pomocnicze (ze spr. 21)'!C619)=1,"TAK",IF(COUNTIF('Aglomeracje 2022 r.'!$C$13:$C$207,' Dane pomocnicze (ze spr. 21)'!C619)&gt;1,"TAK, UWAGA, wystepuje w sprawozdaniu więcej niż jeden raz!!!","BRAK"))</f>
        <v>BRAK</v>
      </c>
      <c r="C619" s="53" t="s">
        <v>711</v>
      </c>
      <c r="D619" s="53" t="s">
        <v>3182</v>
      </c>
      <c r="E619" s="53" t="s">
        <v>1639</v>
      </c>
      <c r="F619" s="53" t="s">
        <v>3112</v>
      </c>
      <c r="G619" s="53" t="s">
        <v>3137</v>
      </c>
      <c r="H619" s="53" t="s">
        <v>2256</v>
      </c>
      <c r="I619" s="53" t="s">
        <v>1945</v>
      </c>
      <c r="J619" s="53" t="s">
        <v>1809</v>
      </c>
      <c r="K619" s="53" t="s">
        <v>3182</v>
      </c>
      <c r="L619" s="53" t="s">
        <v>3715</v>
      </c>
      <c r="M619" s="53" t="s">
        <v>3182</v>
      </c>
      <c r="N619" s="53" t="s">
        <v>6379</v>
      </c>
      <c r="O619" s="54">
        <v>2923</v>
      </c>
      <c r="P619" s="53" t="s">
        <v>6380</v>
      </c>
      <c r="Q619" s="53">
        <v>1</v>
      </c>
      <c r="R619" s="55">
        <v>50.474800000000002</v>
      </c>
      <c r="S619" s="55">
        <v>21.135899999999999</v>
      </c>
      <c r="T619" s="55">
        <v>50.467799999999997</v>
      </c>
      <c r="U619" s="55">
        <v>21.153300000000002</v>
      </c>
      <c r="V619" s="53" t="s">
        <v>90</v>
      </c>
      <c r="W619" s="85">
        <v>11</v>
      </c>
      <c r="X619" s="87">
        <v>0</v>
      </c>
      <c r="Y619" s="1" t="s">
        <v>7391</v>
      </c>
    </row>
    <row r="620" spans="1:25" ht="50.1" hidden="1" customHeight="1" x14ac:dyDescent="0.25">
      <c r="A620" s="53" t="s">
        <v>90</v>
      </c>
      <c r="B620" s="53" t="str">
        <f>IF(COUNTIF('Aglomeracje 2022 r.'!$C$13:$C$207,' Dane pomocnicze (ze spr. 21)'!C620)=1,"TAK",IF(COUNTIF('Aglomeracje 2022 r.'!$C$13:$C$207,' Dane pomocnicze (ze spr. 21)'!C620)&gt;1,"TAK, UWAGA, wystepuje w sprawozdaniu więcej niż jeden raz!!!","BRAK"))</f>
        <v>BRAK</v>
      </c>
      <c r="C620" s="53" t="s">
        <v>712</v>
      </c>
      <c r="D620" s="53" t="s">
        <v>3183</v>
      </c>
      <c r="E620" s="53" t="s">
        <v>1639</v>
      </c>
      <c r="F620" s="53" t="s">
        <v>3112</v>
      </c>
      <c r="G620" s="53" t="s">
        <v>3124</v>
      </c>
      <c r="H620" s="53" t="s">
        <v>2256</v>
      </c>
      <c r="I620" s="53" t="s">
        <v>1945</v>
      </c>
      <c r="J620" s="53" t="s">
        <v>1809</v>
      </c>
      <c r="K620" s="53" t="s">
        <v>3183</v>
      </c>
      <c r="L620" s="53" t="s">
        <v>3669</v>
      </c>
      <c r="M620" s="53" t="s">
        <v>3183</v>
      </c>
      <c r="N620" s="53" t="s">
        <v>6381</v>
      </c>
      <c r="O620" s="54">
        <v>2164</v>
      </c>
      <c r="P620" s="53" t="s">
        <v>6382</v>
      </c>
      <c r="Q620" s="53">
        <v>1</v>
      </c>
      <c r="R620" s="55">
        <v>50.658000000000001</v>
      </c>
      <c r="S620" s="55">
        <v>21.447399999999998</v>
      </c>
      <c r="T620" s="55">
        <v>50.643599999999999</v>
      </c>
      <c r="U620" s="55">
        <v>21.444700000000001</v>
      </c>
      <c r="V620" s="53" t="s">
        <v>90</v>
      </c>
      <c r="W620" s="85">
        <v>0</v>
      </c>
      <c r="X620" s="87">
        <v>0</v>
      </c>
      <c r="Y620" s="1" t="s">
        <v>7166</v>
      </c>
    </row>
    <row r="621" spans="1:25" ht="50.1" hidden="1" customHeight="1" x14ac:dyDescent="0.25">
      <c r="A621" s="53" t="s">
        <v>90</v>
      </c>
      <c r="B621" s="53" t="str">
        <f>IF(COUNTIF('Aglomeracje 2022 r.'!$C$13:$C$207,' Dane pomocnicze (ze spr. 21)'!C621)=1,"TAK",IF(COUNTIF('Aglomeracje 2022 r.'!$C$13:$C$207,' Dane pomocnicze (ze spr. 21)'!C621)&gt;1,"TAK, UWAGA, wystepuje w sprawozdaniu więcej niż jeden raz!!!","BRAK"))</f>
        <v>BRAK</v>
      </c>
      <c r="C621" s="53" t="s">
        <v>713</v>
      </c>
      <c r="D621" s="53" t="s">
        <v>3185</v>
      </c>
      <c r="E621" s="53" t="s">
        <v>1639</v>
      </c>
      <c r="F621" s="53" t="s">
        <v>3112</v>
      </c>
      <c r="G621" s="53" t="s">
        <v>3134</v>
      </c>
      <c r="H621" s="53" t="s">
        <v>3111</v>
      </c>
      <c r="I621" s="53" t="s">
        <v>1820</v>
      </c>
      <c r="J621" s="53" t="s">
        <v>1809</v>
      </c>
      <c r="K621" s="53" t="s">
        <v>3184</v>
      </c>
      <c r="L621" s="53" t="s">
        <v>3715</v>
      </c>
      <c r="M621" s="53" t="s">
        <v>3184</v>
      </c>
      <c r="N621" s="53" t="s">
        <v>6385</v>
      </c>
      <c r="O621" s="54">
        <v>3190</v>
      </c>
      <c r="P621" s="53" t="s">
        <v>6386</v>
      </c>
      <c r="Q621" s="53">
        <v>1</v>
      </c>
      <c r="R621" s="55">
        <v>50.890099999999997</v>
      </c>
      <c r="S621" s="55">
        <v>20.114799999999999</v>
      </c>
      <c r="T621" s="55">
        <v>50.860008329999999</v>
      </c>
      <c r="U621" s="55">
        <v>20.224719440000001</v>
      </c>
      <c r="V621" s="53" t="s">
        <v>90</v>
      </c>
      <c r="W621" s="85">
        <v>0</v>
      </c>
      <c r="X621" s="87">
        <v>0</v>
      </c>
      <c r="Y621" s="1" t="s">
        <v>7166</v>
      </c>
    </row>
    <row r="622" spans="1:25" ht="50.1" hidden="1" customHeight="1" x14ac:dyDescent="0.25">
      <c r="A622" s="53" t="s">
        <v>90</v>
      </c>
      <c r="B622" s="53" t="str">
        <f>IF(COUNTIF('Aglomeracje 2022 r.'!$C$13:$C$207,' Dane pomocnicze (ze spr. 21)'!C622)=1,"TAK",IF(COUNTIF('Aglomeracje 2022 r.'!$C$13:$C$207,' Dane pomocnicze (ze spr. 21)'!C622)&gt;1,"TAK, UWAGA, wystepuje w sprawozdaniu więcej niż jeden raz!!!","BRAK"))</f>
        <v>BRAK</v>
      </c>
      <c r="C622" s="53" t="s">
        <v>714</v>
      </c>
      <c r="D622" s="53" t="s">
        <v>3187</v>
      </c>
      <c r="E622" s="53" t="s">
        <v>1745</v>
      </c>
      <c r="F622" s="53" t="s">
        <v>3112</v>
      </c>
      <c r="G622" s="53" t="s">
        <v>3126</v>
      </c>
      <c r="H622" s="53" t="s">
        <v>3111</v>
      </c>
      <c r="I622" s="53" t="s">
        <v>1945</v>
      </c>
      <c r="J622" s="53" t="s">
        <v>1809</v>
      </c>
      <c r="K622" s="53" t="s">
        <v>3145</v>
      </c>
      <c r="L622" s="53" t="s">
        <v>3715</v>
      </c>
      <c r="M622" s="53" t="s">
        <v>6389</v>
      </c>
      <c r="N622" s="53" t="s">
        <v>6390</v>
      </c>
      <c r="O622" s="54">
        <v>2816</v>
      </c>
      <c r="P622" s="53" t="s">
        <v>6310</v>
      </c>
      <c r="Q622" s="53">
        <v>0</v>
      </c>
      <c r="R622" s="55">
        <v>50.823076210000004</v>
      </c>
      <c r="S622" s="55">
        <v>20.887935909999999</v>
      </c>
      <c r="T622" s="55">
        <v>50.823070000000001</v>
      </c>
      <c r="U622" s="55">
        <v>20.887934999999999</v>
      </c>
      <c r="V622" s="53" t="s">
        <v>90</v>
      </c>
      <c r="W622" s="85">
        <v>30.9</v>
      </c>
      <c r="X622" s="87">
        <v>0</v>
      </c>
      <c r="Y622" s="1" t="s">
        <v>7499</v>
      </c>
    </row>
    <row r="623" spans="1:25" ht="50.1" hidden="1" customHeight="1" x14ac:dyDescent="0.25">
      <c r="A623" s="53" t="s">
        <v>90</v>
      </c>
      <c r="B623" s="53" t="str">
        <f>IF(COUNTIF('Aglomeracje 2022 r.'!$C$13:$C$207,' Dane pomocnicze (ze spr. 21)'!C623)=1,"TAK",IF(COUNTIF('Aglomeracje 2022 r.'!$C$13:$C$207,' Dane pomocnicze (ze spr. 21)'!C623)&gt;1,"TAK, UWAGA, wystepuje w sprawozdaniu więcej niż jeden raz!!!","BRAK"))</f>
        <v>BRAK</v>
      </c>
      <c r="C623" s="53" t="s">
        <v>715</v>
      </c>
      <c r="D623" s="53" t="s">
        <v>3188</v>
      </c>
      <c r="E623" s="53" t="s">
        <v>1639</v>
      </c>
      <c r="F623" s="53" t="s">
        <v>3112</v>
      </c>
      <c r="G623" s="53" t="s">
        <v>3126</v>
      </c>
      <c r="H623" s="53" t="s">
        <v>3111</v>
      </c>
      <c r="I623" s="53" t="s">
        <v>1945</v>
      </c>
      <c r="J623" s="53" t="s">
        <v>1809</v>
      </c>
      <c r="K623" s="53" t="s">
        <v>6321</v>
      </c>
      <c r="L623" s="53" t="s">
        <v>3715</v>
      </c>
      <c r="M623" s="53" t="s">
        <v>6321</v>
      </c>
      <c r="N623" s="53" t="s">
        <v>6391</v>
      </c>
      <c r="O623" s="54">
        <v>4738</v>
      </c>
      <c r="P623" s="53" t="s">
        <v>6392</v>
      </c>
      <c r="Q623" s="53">
        <v>1</v>
      </c>
      <c r="R623" s="55">
        <v>50.855400000000003</v>
      </c>
      <c r="S623" s="55">
        <v>20.825800000000001</v>
      </c>
      <c r="T623" s="55">
        <v>50.819600000000001</v>
      </c>
      <c r="U623" s="55">
        <v>20.8568</v>
      </c>
      <c r="V623" s="53" t="s">
        <v>90</v>
      </c>
      <c r="W623" s="85">
        <v>21.36</v>
      </c>
      <c r="X623" s="87">
        <v>0</v>
      </c>
      <c r="Y623" s="1" t="s">
        <v>7500</v>
      </c>
    </row>
    <row r="624" spans="1:25" ht="50.1" hidden="1" customHeight="1" x14ac:dyDescent="0.25">
      <c r="A624" s="53" t="s">
        <v>90</v>
      </c>
      <c r="B624" s="53" t="str">
        <f>IF(COUNTIF('Aglomeracje 2022 r.'!$C$13:$C$207,' Dane pomocnicze (ze spr. 21)'!C624)=1,"TAK",IF(COUNTIF('Aglomeracje 2022 r.'!$C$13:$C$207,' Dane pomocnicze (ze spr. 21)'!C624)&gt;1,"TAK, UWAGA, wystepuje w sprawozdaniu więcej niż jeden raz!!!","BRAK"))</f>
        <v>BRAK</v>
      </c>
      <c r="C624" s="53" t="s">
        <v>716</v>
      </c>
      <c r="D624" s="53" t="s">
        <v>3189</v>
      </c>
      <c r="E624" s="53" t="s">
        <v>1639</v>
      </c>
      <c r="F624" s="53" t="s">
        <v>3112</v>
      </c>
      <c r="G624" s="53" t="s">
        <v>3126</v>
      </c>
      <c r="H624" s="53" t="s">
        <v>3111</v>
      </c>
      <c r="I624" s="53" t="s">
        <v>1945</v>
      </c>
      <c r="J624" s="53" t="s">
        <v>1809</v>
      </c>
      <c r="K624" s="53" t="s">
        <v>3143</v>
      </c>
      <c r="L624" s="53" t="s">
        <v>3715</v>
      </c>
      <c r="M624" s="53" t="s">
        <v>3143</v>
      </c>
      <c r="N624" s="53" t="s">
        <v>6393</v>
      </c>
      <c r="O624" s="54">
        <v>2555</v>
      </c>
      <c r="P624" s="53" t="s">
        <v>6394</v>
      </c>
      <c r="Q624" s="53">
        <v>1</v>
      </c>
      <c r="R624" s="55">
        <v>50.563099999999999</v>
      </c>
      <c r="S624" s="55">
        <v>20.251799999999999</v>
      </c>
      <c r="T624" s="55">
        <v>50.913899999999998</v>
      </c>
      <c r="U624" s="55">
        <v>20.358699999999999</v>
      </c>
      <c r="V624" s="53" t="s">
        <v>90</v>
      </c>
      <c r="W624" s="85">
        <v>15</v>
      </c>
      <c r="X624" s="87">
        <v>0</v>
      </c>
      <c r="Y624" s="1" t="s">
        <v>7501</v>
      </c>
    </row>
    <row r="625" spans="1:25" ht="50.1" hidden="1" customHeight="1" x14ac:dyDescent="0.25">
      <c r="A625" s="53" t="s">
        <v>90</v>
      </c>
      <c r="B625" s="53" t="str">
        <f>IF(COUNTIF('Aglomeracje 2022 r.'!$C$13:$C$207,' Dane pomocnicze (ze spr. 21)'!C625)=1,"TAK",IF(COUNTIF('Aglomeracje 2022 r.'!$C$13:$C$207,' Dane pomocnicze (ze spr. 21)'!C625)&gt;1,"TAK, UWAGA, wystepuje w sprawozdaniu więcej niż jeden raz!!!","BRAK"))</f>
        <v>BRAK</v>
      </c>
      <c r="C625" s="53" t="s">
        <v>717</v>
      </c>
      <c r="D625" s="53" t="s">
        <v>3190</v>
      </c>
      <c r="E625" s="53" t="s">
        <v>1650</v>
      </c>
      <c r="F625" s="53" t="s">
        <v>3112</v>
      </c>
      <c r="G625" s="53" t="s">
        <v>3126</v>
      </c>
      <c r="H625" s="53" t="s">
        <v>3111</v>
      </c>
      <c r="I625" s="53" t="s">
        <v>1820</v>
      </c>
      <c r="J625" s="53" t="s">
        <v>1809</v>
      </c>
      <c r="K625" s="53" t="s">
        <v>3177</v>
      </c>
      <c r="L625" s="53" t="s">
        <v>3715</v>
      </c>
      <c r="M625" s="53" t="s">
        <v>3177</v>
      </c>
      <c r="N625" s="53" t="s">
        <v>6395</v>
      </c>
      <c r="O625" s="54">
        <v>2054</v>
      </c>
      <c r="P625" s="53" t="s">
        <v>6372</v>
      </c>
      <c r="Q625" s="53">
        <v>2</v>
      </c>
      <c r="R625" s="55">
        <v>50.8675</v>
      </c>
      <c r="S625" s="55">
        <v>20.284700000000001</v>
      </c>
      <c r="T625" s="55">
        <v>50.8675</v>
      </c>
      <c r="U625" s="55">
        <v>20.305</v>
      </c>
      <c r="V625" s="53" t="s">
        <v>90</v>
      </c>
      <c r="W625" s="85">
        <v>21.5</v>
      </c>
      <c r="X625" s="87">
        <v>0</v>
      </c>
      <c r="Y625" s="1" t="s">
        <v>7502</v>
      </c>
    </row>
    <row r="626" spans="1:25" ht="50.1" hidden="1" customHeight="1" x14ac:dyDescent="0.25">
      <c r="A626" s="53" t="s">
        <v>90</v>
      </c>
      <c r="B626" s="53" t="str">
        <f>IF(COUNTIF('Aglomeracje 2022 r.'!$C$13:$C$207,' Dane pomocnicze (ze spr. 21)'!C626)=1,"TAK",IF(COUNTIF('Aglomeracje 2022 r.'!$C$13:$C$207,' Dane pomocnicze (ze spr. 21)'!C626)&gt;1,"TAK, UWAGA, wystepuje w sprawozdaniu więcej niż jeden raz!!!","BRAK"))</f>
        <v>BRAK</v>
      </c>
      <c r="C626" s="53" t="s">
        <v>718</v>
      </c>
      <c r="D626" s="53" t="s">
        <v>3191</v>
      </c>
      <c r="E626" s="53" t="s">
        <v>1745</v>
      </c>
      <c r="F626" s="53" t="s">
        <v>3112</v>
      </c>
      <c r="G626" s="53" t="s">
        <v>3123</v>
      </c>
      <c r="H626" s="53" t="s">
        <v>2256</v>
      </c>
      <c r="I626" s="53" t="s">
        <v>1945</v>
      </c>
      <c r="J626" s="53" t="s">
        <v>1809</v>
      </c>
      <c r="K626" s="53" t="s">
        <v>3191</v>
      </c>
      <c r="L626" s="53" t="s">
        <v>3715</v>
      </c>
      <c r="M626" s="53" t="s">
        <v>3191</v>
      </c>
      <c r="N626" s="53" t="s">
        <v>6396</v>
      </c>
      <c r="O626" s="54">
        <v>3310</v>
      </c>
      <c r="P626" s="53" t="s">
        <v>6397</v>
      </c>
      <c r="Q626" s="53">
        <v>0</v>
      </c>
      <c r="R626" s="55">
        <v>50.314500000000002</v>
      </c>
      <c r="S626" s="55">
        <v>21.1221</v>
      </c>
      <c r="T626" s="55">
        <v>50.330300000000001</v>
      </c>
      <c r="U626" s="55">
        <v>21.1036</v>
      </c>
      <c r="V626" s="53" t="s">
        <v>90</v>
      </c>
      <c r="W626" s="85">
        <v>6.9</v>
      </c>
      <c r="X626" s="87">
        <v>6</v>
      </c>
      <c r="Y626" s="1" t="s">
        <v>7503</v>
      </c>
    </row>
    <row r="627" spans="1:25" ht="50.1" hidden="1" customHeight="1" x14ac:dyDescent="0.25">
      <c r="A627" s="53" t="s">
        <v>90</v>
      </c>
      <c r="B627" s="53" t="str">
        <f>IF(COUNTIF('Aglomeracje 2022 r.'!$C$13:$C$207,' Dane pomocnicze (ze spr. 21)'!C627)=1,"TAK",IF(COUNTIF('Aglomeracje 2022 r.'!$C$13:$C$207,' Dane pomocnicze (ze spr. 21)'!C627)&gt;1,"TAK, UWAGA, wystepuje w sprawozdaniu więcej niż jeden raz!!!","BRAK"))</f>
        <v>BRAK</v>
      </c>
      <c r="C627" s="53" t="s">
        <v>719</v>
      </c>
      <c r="D627" s="53" t="s">
        <v>3192</v>
      </c>
      <c r="E627" s="53" t="s">
        <v>1745</v>
      </c>
      <c r="F627" s="53" t="s">
        <v>3112</v>
      </c>
      <c r="G627" s="53" t="s">
        <v>3126</v>
      </c>
      <c r="H627" s="53" t="s">
        <v>3111</v>
      </c>
      <c r="I627" s="53" t="s">
        <v>1945</v>
      </c>
      <c r="J627" s="53" t="s">
        <v>1809</v>
      </c>
      <c r="K627" s="53" t="s">
        <v>6321</v>
      </c>
      <c r="L627" s="53" t="s">
        <v>3715</v>
      </c>
      <c r="M627" s="53" t="s">
        <v>6321</v>
      </c>
      <c r="N627" s="53" t="s">
        <v>6398</v>
      </c>
      <c r="O627" s="54">
        <v>2649</v>
      </c>
      <c r="P627" s="53" t="s">
        <v>6392</v>
      </c>
      <c r="Q627" s="53">
        <v>0</v>
      </c>
      <c r="R627" s="55">
        <v>50.855400000000003</v>
      </c>
      <c r="S627" s="55">
        <v>20.825800000000001</v>
      </c>
      <c r="T627" s="55">
        <v>50.852400000000003</v>
      </c>
      <c r="U627" s="55">
        <v>20.825900000000001</v>
      </c>
      <c r="V627" s="53" t="s">
        <v>90</v>
      </c>
      <c r="W627" s="85">
        <v>26.82</v>
      </c>
      <c r="X627" s="87">
        <v>0</v>
      </c>
      <c r="Y627" s="1" t="s">
        <v>7504</v>
      </c>
    </row>
    <row r="628" spans="1:25" ht="50.1" hidden="1" customHeight="1" x14ac:dyDescent="0.25">
      <c r="A628" s="53" t="s">
        <v>91</v>
      </c>
      <c r="B628" s="53" t="str">
        <f>IF(COUNTIF('Aglomeracje 2022 r.'!$C$13:$C$207,' Dane pomocnicze (ze spr. 21)'!C628)=1,"TAK",IF(COUNTIF('Aglomeracje 2022 r.'!$C$13:$C$207,' Dane pomocnicze (ze spr. 21)'!C628)&gt;1,"TAK, UWAGA, wystepuje w sprawozdaniu więcej niż jeden raz!!!","BRAK"))</f>
        <v>BRAK</v>
      </c>
      <c r="C628" s="53" t="s">
        <v>720</v>
      </c>
      <c r="D628" s="53" t="s">
        <v>91</v>
      </c>
      <c r="E628" s="53" t="s">
        <v>1639</v>
      </c>
      <c r="F628" s="53" t="s">
        <v>1923</v>
      </c>
      <c r="G628" s="53" t="s">
        <v>1924</v>
      </c>
      <c r="H628" s="53" t="s">
        <v>1925</v>
      </c>
      <c r="I628" s="53" t="s">
        <v>1820</v>
      </c>
      <c r="J628" s="53" t="s">
        <v>1809</v>
      </c>
      <c r="K628" s="53" t="s">
        <v>91</v>
      </c>
      <c r="L628" s="53" t="s">
        <v>3617</v>
      </c>
      <c r="M628" s="53" t="s">
        <v>4106</v>
      </c>
      <c r="N628" s="53" t="s">
        <v>4107</v>
      </c>
      <c r="O628" s="54">
        <v>571515</v>
      </c>
      <c r="P628" s="53" t="s">
        <v>4108</v>
      </c>
      <c r="Q628" s="53">
        <v>1</v>
      </c>
      <c r="R628" s="55">
        <v>51.247799999999998</v>
      </c>
      <c r="S628" s="55">
        <v>22.5657</v>
      </c>
      <c r="T628" s="55">
        <v>51.268300000000004</v>
      </c>
      <c r="U628" s="55">
        <v>22.625299999999999</v>
      </c>
      <c r="V628" s="53" t="s">
        <v>91</v>
      </c>
      <c r="W628" s="85">
        <v>148.80000000000001</v>
      </c>
      <c r="X628" s="87">
        <v>3.73</v>
      </c>
      <c r="Y628" s="1" t="s">
        <v>7505</v>
      </c>
    </row>
    <row r="629" spans="1:25" ht="50.1" hidden="1" customHeight="1" x14ac:dyDescent="0.25">
      <c r="A629" s="53" t="s">
        <v>91</v>
      </c>
      <c r="B629" s="53" t="str">
        <f>IF(COUNTIF('Aglomeracje 2022 r.'!$C$13:$C$207,' Dane pomocnicze (ze spr. 21)'!C629)=1,"TAK",IF(COUNTIF('Aglomeracje 2022 r.'!$C$13:$C$207,' Dane pomocnicze (ze spr. 21)'!C629)&gt;1,"TAK, UWAGA, wystepuje w sprawozdaniu więcej niż jeden raz!!!","BRAK"))</f>
        <v>BRAK</v>
      </c>
      <c r="C629" s="53" t="s">
        <v>721</v>
      </c>
      <c r="D629" s="53" t="s">
        <v>1926</v>
      </c>
      <c r="E629" s="53" t="s">
        <v>1639</v>
      </c>
      <c r="F629" s="53" t="s">
        <v>1923</v>
      </c>
      <c r="G629" s="53" t="s">
        <v>1927</v>
      </c>
      <c r="H629" s="53" t="s">
        <v>1925</v>
      </c>
      <c r="I629" s="53" t="s">
        <v>1820</v>
      </c>
      <c r="J629" s="53" t="s">
        <v>1809</v>
      </c>
      <c r="K629" s="53" t="s">
        <v>4109</v>
      </c>
      <c r="L629" s="53" t="s">
        <v>3617</v>
      </c>
      <c r="M629" s="53" t="s">
        <v>4110</v>
      </c>
      <c r="N629" s="53" t="s">
        <v>4111</v>
      </c>
      <c r="O629" s="54">
        <v>82854</v>
      </c>
      <c r="P629" s="53" t="s">
        <v>4112</v>
      </c>
      <c r="Q629" s="53">
        <v>1</v>
      </c>
      <c r="R629" s="55">
        <v>50.717599999999997</v>
      </c>
      <c r="S629" s="55">
        <v>23.252400000000002</v>
      </c>
      <c r="T629" s="55">
        <v>50.737699999999997</v>
      </c>
      <c r="U629" s="55">
        <v>23.2425</v>
      </c>
      <c r="V629" s="53" t="s">
        <v>91</v>
      </c>
      <c r="W629" s="85">
        <v>13.28</v>
      </c>
      <c r="X629" s="87">
        <v>15</v>
      </c>
      <c r="Y629" s="1" t="s">
        <v>7506</v>
      </c>
    </row>
    <row r="630" spans="1:25" ht="50.1" hidden="1" customHeight="1" x14ac:dyDescent="0.25">
      <c r="A630" s="53" t="s">
        <v>91</v>
      </c>
      <c r="B630" s="53" t="str">
        <f>IF(COUNTIF('Aglomeracje 2022 r.'!$C$13:$C$207,' Dane pomocnicze (ze spr. 21)'!C630)=1,"TAK",IF(COUNTIF('Aglomeracje 2022 r.'!$C$13:$C$207,' Dane pomocnicze (ze spr. 21)'!C630)&gt;1,"TAK, UWAGA, wystepuje w sprawozdaniu więcej niż jeden raz!!!","BRAK"))</f>
        <v>BRAK</v>
      </c>
      <c r="C630" s="53" t="s">
        <v>722</v>
      </c>
      <c r="D630" s="53" t="s">
        <v>1928</v>
      </c>
      <c r="E630" s="53" t="s">
        <v>1639</v>
      </c>
      <c r="F630" s="53" t="s">
        <v>1923</v>
      </c>
      <c r="G630" s="53" t="s">
        <v>1929</v>
      </c>
      <c r="H630" s="53" t="s">
        <v>1930</v>
      </c>
      <c r="I630" s="53" t="s">
        <v>1820</v>
      </c>
      <c r="J630" s="53" t="s">
        <v>1809</v>
      </c>
      <c r="K630" s="53" t="s">
        <v>4113</v>
      </c>
      <c r="L630" s="53" t="s">
        <v>3617</v>
      </c>
      <c r="M630" s="53" t="s">
        <v>4114</v>
      </c>
      <c r="N630" s="53" t="s">
        <v>4115</v>
      </c>
      <c r="O630" s="54">
        <v>100926</v>
      </c>
      <c r="P630" s="53" t="s">
        <v>4116</v>
      </c>
      <c r="Q630" s="53">
        <v>1</v>
      </c>
      <c r="R630" s="55">
        <v>51.133699999999997</v>
      </c>
      <c r="S630" s="55">
        <v>23.4696</v>
      </c>
      <c r="T630" s="55">
        <v>51.151800000000001</v>
      </c>
      <c r="U630" s="55">
        <v>23.471299999999999</v>
      </c>
      <c r="V630" s="53" t="s">
        <v>91</v>
      </c>
      <c r="W630" s="85">
        <v>18.445</v>
      </c>
      <c r="X630" s="87">
        <v>11</v>
      </c>
      <c r="Y630" s="1" t="s">
        <v>7507</v>
      </c>
    </row>
    <row r="631" spans="1:25" ht="50.1" hidden="1" customHeight="1" x14ac:dyDescent="0.25">
      <c r="A631" s="53" t="s">
        <v>91</v>
      </c>
      <c r="B631" s="53" t="str">
        <f>IF(COUNTIF('Aglomeracje 2022 r.'!$C$13:$C$207,' Dane pomocnicze (ze spr. 21)'!C631)=1,"TAK",IF(COUNTIF('Aglomeracje 2022 r.'!$C$13:$C$207,' Dane pomocnicze (ze spr. 21)'!C631)&gt;1,"TAK, UWAGA, wystepuje w sprawozdaniu więcej niż jeden raz!!!","BRAK"))</f>
        <v>BRAK</v>
      </c>
      <c r="C631" s="53" t="s">
        <v>723</v>
      </c>
      <c r="D631" s="53" t="s">
        <v>1930</v>
      </c>
      <c r="E631" s="53" t="s">
        <v>1639</v>
      </c>
      <c r="F631" s="53" t="s">
        <v>1923</v>
      </c>
      <c r="G631" s="53" t="s">
        <v>1931</v>
      </c>
      <c r="H631" s="53" t="s">
        <v>1930</v>
      </c>
      <c r="I631" s="53" t="s">
        <v>1820</v>
      </c>
      <c r="J631" s="53" t="s">
        <v>1809</v>
      </c>
      <c r="K631" s="53" t="s">
        <v>1930</v>
      </c>
      <c r="L631" s="53" t="s">
        <v>3617</v>
      </c>
      <c r="M631" s="53" t="s">
        <v>1931</v>
      </c>
      <c r="N631" s="53" t="s">
        <v>4117</v>
      </c>
      <c r="O631" s="54">
        <v>94300</v>
      </c>
      <c r="P631" s="53" t="s">
        <v>4118</v>
      </c>
      <c r="Q631" s="53">
        <v>1</v>
      </c>
      <c r="R631" s="55">
        <v>52.034399999999998</v>
      </c>
      <c r="S631" s="55">
        <v>23.117799999999999</v>
      </c>
      <c r="T631" s="55">
        <v>52.028547000000003</v>
      </c>
      <c r="U631" s="55">
        <v>23.171968</v>
      </c>
      <c r="V631" s="53" t="s">
        <v>91</v>
      </c>
      <c r="W631" s="85">
        <v>3.8</v>
      </c>
      <c r="X631" s="87">
        <v>0.7</v>
      </c>
      <c r="Y631" s="1" t="s">
        <v>7508</v>
      </c>
    </row>
    <row r="632" spans="1:25" ht="50.1" hidden="1" customHeight="1" x14ac:dyDescent="0.25">
      <c r="A632" s="53" t="s">
        <v>91</v>
      </c>
      <c r="B632" s="53" t="str">
        <f>IF(COUNTIF('Aglomeracje 2022 r.'!$C$13:$C$207,' Dane pomocnicze (ze spr. 21)'!C632)=1,"TAK",IF(COUNTIF('Aglomeracje 2022 r.'!$C$13:$C$207,' Dane pomocnicze (ze spr. 21)'!C632)&gt;1,"TAK, UWAGA, wystepuje w sprawozdaniu więcej niż jeden raz!!!","BRAK"))</f>
        <v>BRAK</v>
      </c>
      <c r="C632" s="53" t="s">
        <v>724</v>
      </c>
      <c r="D632" s="53" t="s">
        <v>1932</v>
      </c>
      <c r="E632" s="53" t="s">
        <v>1639</v>
      </c>
      <c r="F632" s="53" t="s">
        <v>1923</v>
      </c>
      <c r="G632" s="53" t="s">
        <v>1933</v>
      </c>
      <c r="H632" s="53" t="s">
        <v>1925</v>
      </c>
      <c r="I632" s="53" t="s">
        <v>1820</v>
      </c>
      <c r="J632" s="53" t="s">
        <v>1809</v>
      </c>
      <c r="K632" s="53" t="s">
        <v>4119</v>
      </c>
      <c r="L632" s="53" t="s">
        <v>3669</v>
      </c>
      <c r="M632" s="53" t="s">
        <v>4120</v>
      </c>
      <c r="N632" s="53" t="s">
        <v>4121</v>
      </c>
      <c r="O632" s="54">
        <v>10201</v>
      </c>
      <c r="P632" s="53" t="s">
        <v>4122</v>
      </c>
      <c r="Q632" s="53">
        <v>1</v>
      </c>
      <c r="R632" s="55">
        <v>51.6248</v>
      </c>
      <c r="S632" s="55">
        <v>21.9282</v>
      </c>
      <c r="T632" s="55">
        <v>51.604291490000001</v>
      </c>
      <c r="U632" s="55">
        <v>21.88662961</v>
      </c>
      <c r="V632" s="53" t="s">
        <v>91</v>
      </c>
      <c r="W632" s="85">
        <v>0</v>
      </c>
      <c r="X632" s="87">
        <v>2</v>
      </c>
      <c r="Y632" s="1" t="s">
        <v>7277</v>
      </c>
    </row>
    <row r="633" spans="1:25" ht="50.1" hidden="1" customHeight="1" x14ac:dyDescent="0.25">
      <c r="A633" s="53" t="s">
        <v>91</v>
      </c>
      <c r="B633" s="53" t="str">
        <f>IF(COUNTIF('Aglomeracje 2022 r.'!$C$13:$C$207,' Dane pomocnicze (ze spr. 21)'!C633)=1,"TAK",IF(COUNTIF('Aglomeracje 2022 r.'!$C$13:$C$207,' Dane pomocnicze (ze spr. 21)'!C633)&gt;1,"TAK, UWAGA, wystepuje w sprawozdaniu więcej niż jeden raz!!!","BRAK"))</f>
        <v>BRAK</v>
      </c>
      <c r="C633" s="53" t="s">
        <v>725</v>
      </c>
      <c r="D633" s="53" t="s">
        <v>1936</v>
      </c>
      <c r="E633" s="53" t="s">
        <v>1639</v>
      </c>
      <c r="F633" s="53" t="s">
        <v>1923</v>
      </c>
      <c r="G633" s="53" t="s">
        <v>1937</v>
      </c>
      <c r="H633" s="53" t="s">
        <v>1930</v>
      </c>
      <c r="I633" s="53" t="s">
        <v>1820</v>
      </c>
      <c r="J633" s="53" t="s">
        <v>1809</v>
      </c>
      <c r="K633" s="53" t="s">
        <v>4126</v>
      </c>
      <c r="L633" s="53" t="s">
        <v>3617</v>
      </c>
      <c r="M633" s="53" t="s">
        <v>4127</v>
      </c>
      <c r="N633" s="53" t="s">
        <v>4128</v>
      </c>
      <c r="O633" s="54">
        <v>95590</v>
      </c>
      <c r="P633" s="53" t="s">
        <v>4129</v>
      </c>
      <c r="Q633" s="53">
        <v>1</v>
      </c>
      <c r="R633" s="55">
        <v>51.93</v>
      </c>
      <c r="S633" s="55">
        <v>22.378299999999999</v>
      </c>
      <c r="T633" s="55">
        <v>51.927999999999997</v>
      </c>
      <c r="U633" s="55">
        <v>22.392800000000001</v>
      </c>
      <c r="V633" s="53" t="s">
        <v>91</v>
      </c>
      <c r="W633" s="85">
        <v>9.57</v>
      </c>
      <c r="X633" s="87">
        <v>5.7</v>
      </c>
      <c r="Y633" s="1" t="s">
        <v>7509</v>
      </c>
    </row>
    <row r="634" spans="1:25" ht="50.1" hidden="1" customHeight="1" x14ac:dyDescent="0.25">
      <c r="A634" s="53" t="s">
        <v>91</v>
      </c>
      <c r="B634" s="53" t="str">
        <f>IF(COUNTIF('Aglomeracje 2022 r.'!$C$13:$C$207,' Dane pomocnicze (ze spr. 21)'!C634)=1,"TAK",IF(COUNTIF('Aglomeracje 2022 r.'!$C$13:$C$207,' Dane pomocnicze (ze spr. 21)'!C634)&gt;1,"TAK, UWAGA, wystepuje w sprawozdaniu więcej niż jeden raz!!!","BRAK"))</f>
        <v>BRAK</v>
      </c>
      <c r="C634" s="53" t="s">
        <v>726</v>
      </c>
      <c r="D634" s="53" t="s">
        <v>1938</v>
      </c>
      <c r="E634" s="53" t="s">
        <v>1639</v>
      </c>
      <c r="F634" s="53" t="s">
        <v>1923</v>
      </c>
      <c r="G634" s="53" t="s">
        <v>1939</v>
      </c>
      <c r="H634" s="53" t="s">
        <v>1925</v>
      </c>
      <c r="I634" s="53" t="s">
        <v>1820</v>
      </c>
      <c r="J634" s="53" t="s">
        <v>1809</v>
      </c>
      <c r="K634" s="53" t="s">
        <v>1938</v>
      </c>
      <c r="L634" s="53" t="s">
        <v>3617</v>
      </c>
      <c r="M634" s="53" t="s">
        <v>4130</v>
      </c>
      <c r="N634" s="53" t="s">
        <v>4131</v>
      </c>
      <c r="O634" s="54">
        <v>21858</v>
      </c>
      <c r="P634" s="53" t="s">
        <v>4132</v>
      </c>
      <c r="Q634" s="53">
        <v>1</v>
      </c>
      <c r="R634" s="55">
        <v>51.462400000000002</v>
      </c>
      <c r="S634" s="55">
        <v>22.60934</v>
      </c>
      <c r="T634" s="55">
        <v>51.4709</v>
      </c>
      <c r="U634" s="55">
        <v>22.6221</v>
      </c>
      <c r="V634" s="53" t="s">
        <v>91</v>
      </c>
      <c r="W634" s="85">
        <v>1.1000000000000001</v>
      </c>
      <c r="X634" s="87">
        <v>0</v>
      </c>
      <c r="Y634" s="1" t="s">
        <v>7250</v>
      </c>
    </row>
    <row r="635" spans="1:25" ht="50.1" hidden="1" customHeight="1" x14ac:dyDescent="0.25">
      <c r="A635" s="53" t="s">
        <v>91</v>
      </c>
      <c r="B635" s="53" t="str">
        <f>IF(COUNTIF('Aglomeracje 2022 r.'!$C$13:$C$207,' Dane pomocnicze (ze spr. 21)'!C635)=1,"TAK",IF(COUNTIF('Aglomeracje 2022 r.'!$C$13:$C$207,' Dane pomocnicze (ze spr. 21)'!C635)&gt;1,"TAK, UWAGA, wystepuje w sprawozdaniu więcej niż jeden raz!!!","BRAK"))</f>
        <v>BRAK</v>
      </c>
      <c r="C635" s="53" t="s">
        <v>727</v>
      </c>
      <c r="D635" s="53" t="s">
        <v>1946</v>
      </c>
      <c r="E635" s="53" t="s">
        <v>1639</v>
      </c>
      <c r="F635" s="53" t="s">
        <v>1923</v>
      </c>
      <c r="G635" s="53" t="s">
        <v>1947</v>
      </c>
      <c r="H635" s="53" t="s">
        <v>1930</v>
      </c>
      <c r="I635" s="53" t="s">
        <v>1820</v>
      </c>
      <c r="J635" s="53" t="s">
        <v>1809</v>
      </c>
      <c r="K635" s="53" t="s">
        <v>1946</v>
      </c>
      <c r="L635" s="53" t="s">
        <v>3617</v>
      </c>
      <c r="M635" s="53" t="s">
        <v>4140</v>
      </c>
      <c r="N635" s="53" t="s">
        <v>4141</v>
      </c>
      <c r="O635" s="54">
        <v>18587</v>
      </c>
      <c r="P635" s="53" t="s">
        <v>4142</v>
      </c>
      <c r="Q635" s="53">
        <v>1</v>
      </c>
      <c r="R635" s="55">
        <v>51.987099999999998</v>
      </c>
      <c r="S635" s="55">
        <v>22.7807</v>
      </c>
      <c r="T635" s="55">
        <v>51.988700000000001</v>
      </c>
      <c r="U635" s="55">
        <v>22.804300000000001</v>
      </c>
      <c r="V635" s="53" t="s">
        <v>91</v>
      </c>
      <c r="W635" s="85">
        <v>0.35</v>
      </c>
      <c r="X635" s="87">
        <v>0</v>
      </c>
      <c r="Y635" s="1" t="s">
        <v>7510</v>
      </c>
    </row>
    <row r="636" spans="1:25" ht="50.1" hidden="1" customHeight="1" x14ac:dyDescent="0.25">
      <c r="A636" s="53" t="s">
        <v>91</v>
      </c>
      <c r="B636" s="53" t="str">
        <f>IF(COUNTIF('Aglomeracje 2022 r.'!$C$13:$C$207,' Dane pomocnicze (ze spr. 21)'!C636)=1,"TAK",IF(COUNTIF('Aglomeracje 2022 r.'!$C$13:$C$207,' Dane pomocnicze (ze spr. 21)'!C636)&gt;1,"TAK, UWAGA, wystepuje w sprawozdaniu więcej niż jeden raz!!!","BRAK"))</f>
        <v>BRAK</v>
      </c>
      <c r="C636" s="53" t="s">
        <v>728</v>
      </c>
      <c r="D636" s="53" t="s">
        <v>1948</v>
      </c>
      <c r="E636" s="53" t="s">
        <v>1639</v>
      </c>
      <c r="F636" s="53" t="s">
        <v>1923</v>
      </c>
      <c r="G636" s="53" t="s">
        <v>1949</v>
      </c>
      <c r="H636" s="53" t="s">
        <v>1925</v>
      </c>
      <c r="I636" s="53" t="s">
        <v>1820</v>
      </c>
      <c r="J636" s="53" t="s">
        <v>1809</v>
      </c>
      <c r="K636" s="53" t="s">
        <v>1948</v>
      </c>
      <c r="L636" s="53" t="s">
        <v>3669</v>
      </c>
      <c r="M636" s="53" t="s">
        <v>1948</v>
      </c>
      <c r="N636" s="53" t="s">
        <v>4143</v>
      </c>
      <c r="O636" s="54">
        <v>17823</v>
      </c>
      <c r="P636" s="53" t="s">
        <v>4144</v>
      </c>
      <c r="Q636" s="53">
        <v>1</v>
      </c>
      <c r="R636" s="55">
        <v>51.304499999999997</v>
      </c>
      <c r="S636" s="55">
        <v>22.880800000000001</v>
      </c>
      <c r="T636" s="55">
        <v>51.3247</v>
      </c>
      <c r="U636" s="55">
        <v>22.928599999999999</v>
      </c>
      <c r="V636" s="53" t="s">
        <v>91</v>
      </c>
      <c r="W636" s="85">
        <v>0</v>
      </c>
      <c r="X636" s="87">
        <v>0</v>
      </c>
      <c r="Y636" s="1" t="s">
        <v>7166</v>
      </c>
    </row>
    <row r="637" spans="1:25" ht="50.1" hidden="1" customHeight="1" x14ac:dyDescent="0.25">
      <c r="A637" s="53" t="s">
        <v>91</v>
      </c>
      <c r="B637" s="53" t="str">
        <f>IF(COUNTIF('Aglomeracje 2022 r.'!$C$13:$C$207,' Dane pomocnicze (ze spr. 21)'!C637)=1,"TAK",IF(COUNTIF('Aglomeracje 2022 r.'!$C$13:$C$207,' Dane pomocnicze (ze spr. 21)'!C637)&gt;1,"TAK, UWAGA, wystepuje w sprawozdaniu więcej niż jeden raz!!!","BRAK"))</f>
        <v>BRAK</v>
      </c>
      <c r="C637" s="53" t="s">
        <v>729</v>
      </c>
      <c r="D637" s="53" t="s">
        <v>1951</v>
      </c>
      <c r="E637" s="53" t="s">
        <v>1639</v>
      </c>
      <c r="F637" s="53" t="s">
        <v>1923</v>
      </c>
      <c r="G637" s="53" t="s">
        <v>1952</v>
      </c>
      <c r="H637" s="53" t="s">
        <v>1930</v>
      </c>
      <c r="I637" s="53" t="s">
        <v>1820</v>
      </c>
      <c r="J637" s="53" t="s">
        <v>1809</v>
      </c>
      <c r="K637" s="53" t="s">
        <v>4148</v>
      </c>
      <c r="L637" s="53" t="s">
        <v>3617</v>
      </c>
      <c r="M637" s="53" t="s">
        <v>4149</v>
      </c>
      <c r="N637" s="53" t="s">
        <v>4150</v>
      </c>
      <c r="O637" s="54">
        <v>91503</v>
      </c>
      <c r="P637" s="53" t="s">
        <v>4151</v>
      </c>
      <c r="Q637" s="53">
        <v>1</v>
      </c>
      <c r="R637" s="55">
        <v>50.446800000000003</v>
      </c>
      <c r="S637" s="55">
        <v>23.416799999999999</v>
      </c>
      <c r="T637" s="55">
        <v>50.442</v>
      </c>
      <c r="U637" s="55">
        <v>23.432200000000002</v>
      </c>
      <c r="V637" s="53" t="s">
        <v>91</v>
      </c>
      <c r="W637" s="85">
        <v>3</v>
      </c>
      <c r="X637" s="87">
        <v>10</v>
      </c>
      <c r="Y637" s="1" t="s">
        <v>7511</v>
      </c>
    </row>
    <row r="638" spans="1:25" ht="50.1" hidden="1" customHeight="1" x14ac:dyDescent="0.25">
      <c r="A638" s="53" t="s">
        <v>91</v>
      </c>
      <c r="B638" s="53" t="str">
        <f>IF(COUNTIF('Aglomeracje 2022 r.'!$C$13:$C$207,' Dane pomocnicze (ze spr. 21)'!C638)=1,"TAK",IF(COUNTIF('Aglomeracje 2022 r.'!$C$13:$C$207,' Dane pomocnicze (ze spr. 21)'!C638)&gt;1,"TAK, UWAGA, wystepuje w sprawozdaniu więcej niż jeden raz!!!","BRAK"))</f>
        <v>BRAK</v>
      </c>
      <c r="C638" s="53" t="s">
        <v>730</v>
      </c>
      <c r="D638" s="53" t="s">
        <v>1955</v>
      </c>
      <c r="E638" s="53" t="s">
        <v>1639</v>
      </c>
      <c r="F638" s="53" t="s">
        <v>1923</v>
      </c>
      <c r="G638" s="53" t="s">
        <v>1956</v>
      </c>
      <c r="H638" s="53" t="s">
        <v>1925</v>
      </c>
      <c r="I638" s="53" t="s">
        <v>1820</v>
      </c>
      <c r="J638" s="53" t="s">
        <v>1809</v>
      </c>
      <c r="K638" s="53" t="s">
        <v>4154</v>
      </c>
      <c r="L638" s="53" t="s">
        <v>3617</v>
      </c>
      <c r="M638" s="53" t="s">
        <v>1955</v>
      </c>
      <c r="N638" s="53" t="s">
        <v>4155</v>
      </c>
      <c r="O638" s="54">
        <v>22514</v>
      </c>
      <c r="P638" s="53" t="s">
        <v>4156</v>
      </c>
      <c r="Q638" s="53">
        <v>1</v>
      </c>
      <c r="R638" s="55">
        <v>50.9846</v>
      </c>
      <c r="S638" s="55">
        <v>23.174199999999999</v>
      </c>
      <c r="T638" s="55">
        <v>51.000799999999998</v>
      </c>
      <c r="U638" s="55">
        <v>23.175899999999999</v>
      </c>
      <c r="V638" s="53" t="s">
        <v>91</v>
      </c>
      <c r="W638" s="85">
        <v>10.8</v>
      </c>
      <c r="X638" s="87">
        <v>0</v>
      </c>
      <c r="Y638" s="1" t="s">
        <v>7453</v>
      </c>
    </row>
    <row r="639" spans="1:25" ht="50.1" hidden="1" customHeight="1" x14ac:dyDescent="0.25">
      <c r="A639" s="53" t="s">
        <v>91</v>
      </c>
      <c r="B639" s="53" t="str">
        <f>IF(COUNTIF('Aglomeracje 2022 r.'!$C$13:$C$207,' Dane pomocnicze (ze spr. 21)'!C639)=1,"TAK",IF(COUNTIF('Aglomeracje 2022 r.'!$C$13:$C$207,' Dane pomocnicze (ze spr. 21)'!C639)&gt;1,"TAK, UWAGA, wystepuje w sprawozdaniu więcej niż jeden raz!!!","BRAK"))</f>
        <v>BRAK</v>
      </c>
      <c r="C639" s="53" t="s">
        <v>731</v>
      </c>
      <c r="D639" s="53" t="s">
        <v>1957</v>
      </c>
      <c r="E639" s="53" t="s">
        <v>1639</v>
      </c>
      <c r="F639" s="53" t="s">
        <v>1923</v>
      </c>
      <c r="G639" s="53" t="s">
        <v>1958</v>
      </c>
      <c r="H639" s="53" t="s">
        <v>1930</v>
      </c>
      <c r="I639" s="53" t="s">
        <v>1959</v>
      </c>
      <c r="J639" s="53" t="s">
        <v>1809</v>
      </c>
      <c r="K639" s="53" t="s">
        <v>1957</v>
      </c>
      <c r="L639" s="53" t="s">
        <v>3617</v>
      </c>
      <c r="M639" s="53" t="s">
        <v>4157</v>
      </c>
      <c r="N639" s="53" t="s">
        <v>4158</v>
      </c>
      <c r="O639" s="54">
        <v>19060</v>
      </c>
      <c r="P639" s="53" t="s">
        <v>4159</v>
      </c>
      <c r="Q639" s="53">
        <v>1</v>
      </c>
      <c r="R639" s="55">
        <v>50.481699999999996</v>
      </c>
      <c r="S639" s="55">
        <v>23.531099999999999</v>
      </c>
      <c r="T639" s="55">
        <v>50.8063</v>
      </c>
      <c r="U639" s="55">
        <v>23.9283</v>
      </c>
      <c r="V639" s="53" t="s">
        <v>91</v>
      </c>
      <c r="W639" s="85">
        <v>1.5</v>
      </c>
      <c r="X639" s="87">
        <v>2.5</v>
      </c>
      <c r="Y639" s="1" t="s">
        <v>7512</v>
      </c>
    </row>
    <row r="640" spans="1:25" ht="50.1" hidden="1" customHeight="1" x14ac:dyDescent="0.25">
      <c r="A640" s="53" t="s">
        <v>91</v>
      </c>
      <c r="B640" s="53" t="str">
        <f>IF(COUNTIF('Aglomeracje 2022 r.'!$C$13:$C$207,' Dane pomocnicze (ze spr. 21)'!C640)=1,"TAK",IF(COUNTIF('Aglomeracje 2022 r.'!$C$13:$C$207,' Dane pomocnicze (ze spr. 21)'!C640)&gt;1,"TAK, UWAGA, wystepuje w sprawozdaniu więcej niż jeden raz!!!","BRAK"))</f>
        <v>BRAK</v>
      </c>
      <c r="C640" s="53" t="s">
        <v>732</v>
      </c>
      <c r="D640" s="53" t="s">
        <v>1962</v>
      </c>
      <c r="E640" s="53" t="s">
        <v>1639</v>
      </c>
      <c r="F640" s="53" t="s">
        <v>1923</v>
      </c>
      <c r="G640" s="53" t="s">
        <v>1963</v>
      </c>
      <c r="H640" s="53" t="s">
        <v>1964</v>
      </c>
      <c r="I640" s="53" t="s">
        <v>1820</v>
      </c>
      <c r="J640" s="53" t="s">
        <v>1809</v>
      </c>
      <c r="K640" s="53" t="s">
        <v>4162</v>
      </c>
      <c r="L640" s="53" t="s">
        <v>3617</v>
      </c>
      <c r="M640" s="53" t="s">
        <v>4162</v>
      </c>
      <c r="N640" s="53" t="s">
        <v>4163</v>
      </c>
      <c r="O640" s="54">
        <v>13432</v>
      </c>
      <c r="P640" s="53" t="s">
        <v>4164</v>
      </c>
      <c r="Q640" s="53">
        <v>1</v>
      </c>
      <c r="R640" s="55">
        <v>51.546999999999997</v>
      </c>
      <c r="S640" s="55">
        <v>23.5548</v>
      </c>
      <c r="T640" s="55">
        <v>51.560299999999998</v>
      </c>
      <c r="U640" s="55">
        <v>23.569500000000001</v>
      </c>
      <c r="V640" s="53" t="s">
        <v>91</v>
      </c>
      <c r="W640" s="85">
        <v>4.5</v>
      </c>
      <c r="X640" s="87">
        <v>0.2</v>
      </c>
      <c r="Y640" s="1" t="s">
        <v>7513</v>
      </c>
    </row>
    <row r="641" spans="1:25" ht="50.1" hidden="1" customHeight="1" x14ac:dyDescent="0.25">
      <c r="A641" s="53" t="s">
        <v>91</v>
      </c>
      <c r="B641" s="53" t="str">
        <f>IF(COUNTIF('Aglomeracje 2022 r.'!$C$13:$C$207,' Dane pomocnicze (ze spr. 21)'!C641)=1,"TAK",IF(COUNTIF('Aglomeracje 2022 r.'!$C$13:$C$207,' Dane pomocnicze (ze spr. 21)'!C641)&gt;1,"TAK, UWAGA, wystepuje w sprawozdaniu więcej niż jeden raz!!!","BRAK"))</f>
        <v>BRAK</v>
      </c>
      <c r="C641" s="53" t="s">
        <v>733</v>
      </c>
      <c r="D641" s="53" t="s">
        <v>1965</v>
      </c>
      <c r="E641" s="53" t="s">
        <v>1639</v>
      </c>
      <c r="F641" s="53" t="s">
        <v>1923</v>
      </c>
      <c r="G641" s="53" t="s">
        <v>1966</v>
      </c>
      <c r="H641" s="53" t="s">
        <v>1925</v>
      </c>
      <c r="I641" s="53" t="s">
        <v>1820</v>
      </c>
      <c r="J641" s="53" t="s">
        <v>1809</v>
      </c>
      <c r="K641" s="53" t="s">
        <v>1965</v>
      </c>
      <c r="L641" s="53" t="s">
        <v>3617</v>
      </c>
      <c r="M641" s="53" t="s">
        <v>4165</v>
      </c>
      <c r="N641" s="53" t="s">
        <v>4166</v>
      </c>
      <c r="O641" s="54">
        <v>20439</v>
      </c>
      <c r="P641" s="53" t="s">
        <v>4167</v>
      </c>
      <c r="Q641" s="53">
        <v>1</v>
      </c>
      <c r="R641" s="55">
        <v>51.465699999999998</v>
      </c>
      <c r="S641" s="55">
        <v>22.363800000000001</v>
      </c>
      <c r="T641" s="55">
        <v>51.4619</v>
      </c>
      <c r="U641" s="55">
        <v>22.353400000000001</v>
      </c>
      <c r="V641" s="53" t="s">
        <v>91</v>
      </c>
      <c r="W641" s="85">
        <v>2.2999999999999998</v>
      </c>
      <c r="X641" s="87">
        <v>1</v>
      </c>
      <c r="Y641" s="1" t="s">
        <v>7514</v>
      </c>
    </row>
    <row r="642" spans="1:25" ht="50.1" hidden="1" customHeight="1" x14ac:dyDescent="0.25">
      <c r="A642" s="53" t="s">
        <v>91</v>
      </c>
      <c r="B642" s="53" t="str">
        <f>IF(COUNTIF('Aglomeracje 2022 r.'!$C$13:$C$207,' Dane pomocnicze (ze spr. 21)'!C642)=1,"TAK",IF(COUNTIF('Aglomeracje 2022 r.'!$C$13:$C$207,' Dane pomocnicze (ze spr. 21)'!C642)&gt;1,"TAK, UWAGA, wystepuje w sprawozdaniu więcej niż jeden raz!!!","BRAK"))</f>
        <v>BRAK</v>
      </c>
      <c r="C642" s="53" t="s">
        <v>734</v>
      </c>
      <c r="D642" s="53" t="s">
        <v>1967</v>
      </c>
      <c r="E642" s="53" t="s">
        <v>1639</v>
      </c>
      <c r="F642" s="53" t="s">
        <v>1923</v>
      </c>
      <c r="G642" s="53" t="s">
        <v>1967</v>
      </c>
      <c r="H642" s="53" t="s">
        <v>1925</v>
      </c>
      <c r="I642" s="53" t="s">
        <v>1820</v>
      </c>
      <c r="J642" s="53" t="s">
        <v>1809</v>
      </c>
      <c r="K642" s="53" t="s">
        <v>1967</v>
      </c>
      <c r="L642" s="53" t="s">
        <v>3669</v>
      </c>
      <c r="M642" s="53" t="s">
        <v>4168</v>
      </c>
      <c r="N642" s="53" t="s">
        <v>4169</v>
      </c>
      <c r="O642" s="54">
        <v>16636</v>
      </c>
      <c r="P642" s="53" t="s">
        <v>4170</v>
      </c>
      <c r="Q642" s="53">
        <v>1</v>
      </c>
      <c r="R642" s="55">
        <v>51.639899999999997</v>
      </c>
      <c r="S642" s="55">
        <v>22.897099999999998</v>
      </c>
      <c r="T642" s="55">
        <v>51.634099999999997</v>
      </c>
      <c r="U642" s="55">
        <v>22.866700000000002</v>
      </c>
      <c r="V642" s="53" t="s">
        <v>91</v>
      </c>
      <c r="W642" s="85">
        <v>1</v>
      </c>
      <c r="X642" s="87">
        <v>0</v>
      </c>
      <c r="Y642" s="1" t="s">
        <v>7252</v>
      </c>
    </row>
    <row r="643" spans="1:25" ht="50.1" hidden="1" customHeight="1" x14ac:dyDescent="0.25">
      <c r="A643" s="53" t="s">
        <v>91</v>
      </c>
      <c r="B643" s="53" t="str">
        <f>IF(COUNTIF('Aglomeracje 2022 r.'!$C$13:$C$207,' Dane pomocnicze (ze spr. 21)'!C643)=1,"TAK",IF(COUNTIF('Aglomeracje 2022 r.'!$C$13:$C$207,' Dane pomocnicze (ze spr. 21)'!C643)&gt;1,"TAK, UWAGA, wystepuje w sprawozdaniu więcej niż jeden raz!!!","BRAK"))</f>
        <v>BRAK</v>
      </c>
      <c r="C643" s="53" t="s">
        <v>735</v>
      </c>
      <c r="D643" s="53" t="s">
        <v>1968</v>
      </c>
      <c r="E643" s="53" t="s">
        <v>1639</v>
      </c>
      <c r="F643" s="53" t="s">
        <v>1923</v>
      </c>
      <c r="G643" s="53" t="s">
        <v>1969</v>
      </c>
      <c r="H643" s="53" t="s">
        <v>1925</v>
      </c>
      <c r="I643" s="53" t="s">
        <v>1820</v>
      </c>
      <c r="J643" s="53" t="s">
        <v>1809</v>
      </c>
      <c r="K643" s="53" t="s">
        <v>1968</v>
      </c>
      <c r="L643" s="53" t="s">
        <v>3669</v>
      </c>
      <c r="M643" s="53" t="s">
        <v>1968</v>
      </c>
      <c r="N643" s="53" t="s">
        <v>4171</v>
      </c>
      <c r="O643" s="54">
        <v>5804</v>
      </c>
      <c r="P643" s="53" t="s">
        <v>4172</v>
      </c>
      <c r="Q643" s="53">
        <v>1</v>
      </c>
      <c r="R643" s="55">
        <v>51.014299999999999</v>
      </c>
      <c r="S643" s="55">
        <v>22.535</v>
      </c>
      <c r="T643" s="55">
        <v>51.031599999999997</v>
      </c>
      <c r="U643" s="55">
        <v>22.523299999999999</v>
      </c>
      <c r="V643" s="53" t="s">
        <v>91</v>
      </c>
      <c r="W643" s="85">
        <v>0.1</v>
      </c>
      <c r="X643" s="87">
        <v>0</v>
      </c>
      <c r="Y643" s="1" t="s">
        <v>7450</v>
      </c>
    </row>
    <row r="644" spans="1:25" ht="50.1" hidden="1" customHeight="1" x14ac:dyDescent="0.25">
      <c r="A644" s="53" t="s">
        <v>91</v>
      </c>
      <c r="B644" s="53" t="str">
        <f>IF(COUNTIF('Aglomeracje 2022 r.'!$C$13:$C$207,' Dane pomocnicze (ze spr. 21)'!C644)=1,"TAK",IF(COUNTIF('Aglomeracje 2022 r.'!$C$13:$C$207,' Dane pomocnicze (ze spr. 21)'!C644)&gt;1,"TAK, UWAGA, wystepuje w sprawozdaniu więcej niż jeden raz!!!","BRAK"))</f>
        <v>BRAK</v>
      </c>
      <c r="C644" s="53" t="s">
        <v>736</v>
      </c>
      <c r="D644" s="53" t="s">
        <v>1970</v>
      </c>
      <c r="E644" s="53" t="s">
        <v>1639</v>
      </c>
      <c r="F644" s="53" t="s">
        <v>1923</v>
      </c>
      <c r="G644" s="53" t="s">
        <v>1969</v>
      </c>
      <c r="H644" s="53" t="s">
        <v>1925</v>
      </c>
      <c r="I644" s="53" t="s">
        <v>1820</v>
      </c>
      <c r="J644" s="53" t="s">
        <v>1809</v>
      </c>
      <c r="K644" s="53" t="s">
        <v>1970</v>
      </c>
      <c r="L644" s="53" t="s">
        <v>3715</v>
      </c>
      <c r="M644" s="53" t="s">
        <v>1970</v>
      </c>
      <c r="N644" s="53" t="s">
        <v>4173</v>
      </c>
      <c r="O644" s="54">
        <v>4560</v>
      </c>
      <c r="P644" s="53" t="s">
        <v>4174</v>
      </c>
      <c r="Q644" s="53">
        <v>1</v>
      </c>
      <c r="R644" s="55">
        <v>51.1815</v>
      </c>
      <c r="S644" s="55">
        <v>22.253799999999998</v>
      </c>
      <c r="T644" s="55">
        <v>51.183300000000003</v>
      </c>
      <c r="U644" s="55">
        <v>22.293500000000002</v>
      </c>
      <c r="V644" s="53" t="s">
        <v>91</v>
      </c>
      <c r="W644" s="85">
        <v>0</v>
      </c>
      <c r="X644" s="87">
        <v>0</v>
      </c>
      <c r="Y644" s="1" t="s">
        <v>7166</v>
      </c>
    </row>
    <row r="645" spans="1:25" ht="50.1" hidden="1" customHeight="1" x14ac:dyDescent="0.25">
      <c r="A645" s="53" t="s">
        <v>91</v>
      </c>
      <c r="B645" s="53" t="str">
        <f>IF(COUNTIF('Aglomeracje 2022 r.'!$C$13:$C$207,' Dane pomocnicze (ze spr. 21)'!C645)=1,"TAK",IF(COUNTIF('Aglomeracje 2022 r.'!$C$13:$C$207,' Dane pomocnicze (ze spr. 21)'!C645)&gt;1,"TAK, UWAGA, wystepuje w sprawozdaniu więcej niż jeden raz!!!","BRAK"))</f>
        <v>BRAK</v>
      </c>
      <c r="C645" s="53" t="s">
        <v>737</v>
      </c>
      <c r="D645" s="53" t="s">
        <v>1971</v>
      </c>
      <c r="E645" s="53" t="s">
        <v>1639</v>
      </c>
      <c r="F645" s="53" t="s">
        <v>1923</v>
      </c>
      <c r="G645" s="53" t="s">
        <v>1947</v>
      </c>
      <c r="H645" s="53" t="s">
        <v>1930</v>
      </c>
      <c r="I645" s="53" t="s">
        <v>1820</v>
      </c>
      <c r="J645" s="53" t="s">
        <v>1809</v>
      </c>
      <c r="K645" s="53" t="s">
        <v>1971</v>
      </c>
      <c r="L645" s="53" t="s">
        <v>3617</v>
      </c>
      <c r="M645" s="53" t="s">
        <v>1971</v>
      </c>
      <c r="N645" s="53" t="s">
        <v>4175</v>
      </c>
      <c r="O645" s="54">
        <v>5770</v>
      </c>
      <c r="P645" s="53" t="s">
        <v>4176</v>
      </c>
      <c r="Q645" s="53">
        <v>1</v>
      </c>
      <c r="R645" s="55">
        <v>52.075800000000001</v>
      </c>
      <c r="S645" s="55">
        <v>23.613499999999998</v>
      </c>
      <c r="T645" s="55">
        <v>52.085799999999999</v>
      </c>
      <c r="U645" s="55">
        <v>23.637799999999999</v>
      </c>
      <c r="V645" s="53" t="s">
        <v>91</v>
      </c>
      <c r="W645" s="85">
        <v>4.5</v>
      </c>
      <c r="X645" s="87">
        <v>0</v>
      </c>
      <c r="Y645" s="1" t="s">
        <v>7242</v>
      </c>
    </row>
    <row r="646" spans="1:25" ht="50.1" hidden="1" customHeight="1" x14ac:dyDescent="0.25">
      <c r="A646" s="53" t="s">
        <v>91</v>
      </c>
      <c r="B646" s="53" t="str">
        <f>IF(COUNTIF('Aglomeracje 2022 r.'!$C$13:$C$207,' Dane pomocnicze (ze spr. 21)'!C646)=1,"TAK",IF(COUNTIF('Aglomeracje 2022 r.'!$C$13:$C$207,' Dane pomocnicze (ze spr. 21)'!C646)&gt;1,"TAK, UWAGA, wystepuje w sprawozdaniu więcej niż jeden raz!!!","BRAK"))</f>
        <v>BRAK</v>
      </c>
      <c r="C646" s="53" t="s">
        <v>738</v>
      </c>
      <c r="D646" s="53" t="s">
        <v>1972</v>
      </c>
      <c r="E646" s="53" t="s">
        <v>1639</v>
      </c>
      <c r="F646" s="53" t="s">
        <v>1923</v>
      </c>
      <c r="G646" s="53" t="s">
        <v>1947</v>
      </c>
      <c r="H646" s="53" t="s">
        <v>1930</v>
      </c>
      <c r="I646" s="53" t="s">
        <v>1820</v>
      </c>
      <c r="J646" s="53" t="s">
        <v>1809</v>
      </c>
      <c r="K646" s="53" t="s">
        <v>4177</v>
      </c>
      <c r="L646" s="53" t="s">
        <v>3715</v>
      </c>
      <c r="M646" s="53" t="s">
        <v>4178</v>
      </c>
      <c r="N646" s="53" t="s">
        <v>4179</v>
      </c>
      <c r="O646" s="54">
        <v>4547</v>
      </c>
      <c r="P646" s="53" t="s">
        <v>4180</v>
      </c>
      <c r="Q646" s="53">
        <v>1</v>
      </c>
      <c r="R646" s="55">
        <v>52.055399999999999</v>
      </c>
      <c r="S646" s="55">
        <v>23.561800000000002</v>
      </c>
      <c r="T646" s="55">
        <v>52.071399999999997</v>
      </c>
      <c r="U646" s="55">
        <v>23.559000000000001</v>
      </c>
      <c r="V646" s="53" t="s">
        <v>91</v>
      </c>
      <c r="W646" s="85" t="e">
        <v>#N/A</v>
      </c>
      <c r="X646" s="87" t="e">
        <v>#N/A</v>
      </c>
      <c r="Y646" s="1" t="e">
        <v>#N/A</v>
      </c>
    </row>
    <row r="647" spans="1:25" ht="50.1" hidden="1" customHeight="1" x14ac:dyDescent="0.25">
      <c r="A647" s="53" t="s">
        <v>91</v>
      </c>
      <c r="B647" s="53" t="str">
        <f>IF(COUNTIF('Aglomeracje 2022 r.'!$C$13:$C$207,' Dane pomocnicze (ze spr. 21)'!C647)=1,"TAK",IF(COUNTIF('Aglomeracje 2022 r.'!$C$13:$C$207,' Dane pomocnicze (ze spr. 21)'!C647)&gt;1,"TAK, UWAGA, wystepuje w sprawozdaniu więcej niż jeden raz!!!","BRAK"))</f>
        <v>BRAK</v>
      </c>
      <c r="C647" s="53" t="s">
        <v>739</v>
      </c>
      <c r="D647" s="53" t="s">
        <v>1973</v>
      </c>
      <c r="E647" s="53" t="s">
        <v>1639</v>
      </c>
      <c r="F647" s="53" t="s">
        <v>1923</v>
      </c>
      <c r="G647" s="53" t="s">
        <v>1969</v>
      </c>
      <c r="H647" s="53" t="s">
        <v>1925</v>
      </c>
      <c r="I647" s="53" t="s">
        <v>1820</v>
      </c>
      <c r="J647" s="53" t="s">
        <v>1809</v>
      </c>
      <c r="K647" s="53" t="s">
        <v>1973</v>
      </c>
      <c r="L647" s="53" t="s">
        <v>3669</v>
      </c>
      <c r="M647" s="53" t="s">
        <v>4181</v>
      </c>
      <c r="N647" s="53" t="s">
        <v>4182</v>
      </c>
      <c r="O647" s="54">
        <v>8001</v>
      </c>
      <c r="P647" s="53" t="s">
        <v>4183</v>
      </c>
      <c r="Q647" s="53">
        <v>1</v>
      </c>
      <c r="R647" s="55">
        <v>51.174900000000001</v>
      </c>
      <c r="S647" s="55">
        <v>22.282299999999999</v>
      </c>
      <c r="T647" s="55">
        <v>51.180199999999999</v>
      </c>
      <c r="U647" s="55">
        <v>22.299399999999999</v>
      </c>
      <c r="V647" s="53" t="s">
        <v>91</v>
      </c>
      <c r="W647" s="85">
        <v>3.5</v>
      </c>
      <c r="X647" s="87">
        <v>2</v>
      </c>
      <c r="Y647" s="1" t="s">
        <v>7515</v>
      </c>
    </row>
    <row r="648" spans="1:25" ht="50.1" hidden="1" customHeight="1" x14ac:dyDescent="0.25">
      <c r="A648" s="53" t="s">
        <v>91</v>
      </c>
      <c r="B648" s="53" t="str">
        <f>IF(COUNTIF('Aglomeracje 2022 r.'!$C$13:$C$207,' Dane pomocnicze (ze spr. 21)'!C648)=1,"TAK",IF(COUNTIF('Aglomeracje 2022 r.'!$C$13:$C$207,' Dane pomocnicze (ze spr. 21)'!C648)&gt;1,"TAK, UWAGA, wystepuje w sprawozdaniu więcej niż jeden raz!!!","BRAK"))</f>
        <v>BRAK</v>
      </c>
      <c r="C648" s="53" t="s">
        <v>740</v>
      </c>
      <c r="D648" s="53" t="s">
        <v>1974</v>
      </c>
      <c r="E648" s="53" t="s">
        <v>1639</v>
      </c>
      <c r="F648" s="53" t="s">
        <v>1923</v>
      </c>
      <c r="G648" s="53" t="s">
        <v>1927</v>
      </c>
      <c r="H648" s="53" t="s">
        <v>1925</v>
      </c>
      <c r="I648" s="53" t="s">
        <v>1820</v>
      </c>
      <c r="J648" s="53" t="s">
        <v>1809</v>
      </c>
      <c r="K648" s="53" t="s">
        <v>1974</v>
      </c>
      <c r="L648" s="53" t="s">
        <v>3669</v>
      </c>
      <c r="M648" s="53" t="s">
        <v>1974</v>
      </c>
      <c r="N648" s="53" t="s">
        <v>4184</v>
      </c>
      <c r="O648" s="54">
        <v>6622</v>
      </c>
      <c r="P648" s="53" t="s">
        <v>4185</v>
      </c>
      <c r="Q648" s="53">
        <v>1</v>
      </c>
      <c r="R648" s="55">
        <v>50.614600000000003</v>
      </c>
      <c r="S648" s="55">
        <v>22.9757</v>
      </c>
      <c r="T648" s="55">
        <v>50.616999999999997</v>
      </c>
      <c r="U648" s="55">
        <v>22.957899999999999</v>
      </c>
      <c r="V648" s="53" t="s">
        <v>91</v>
      </c>
      <c r="W648" s="85">
        <v>2.7</v>
      </c>
      <c r="X648" s="87">
        <v>0</v>
      </c>
      <c r="Y648" s="1" t="s">
        <v>7267</v>
      </c>
    </row>
    <row r="649" spans="1:25" ht="50.1" hidden="1" customHeight="1" x14ac:dyDescent="0.25">
      <c r="A649" s="53" t="s">
        <v>91</v>
      </c>
      <c r="B649" s="53" t="str">
        <f>IF(COUNTIF('Aglomeracje 2022 r.'!$C$13:$C$207,' Dane pomocnicze (ze spr. 21)'!C649)=1,"TAK",IF(COUNTIF('Aglomeracje 2022 r.'!$C$13:$C$207,' Dane pomocnicze (ze spr. 21)'!C649)&gt;1,"TAK, UWAGA, wystepuje w sprawozdaniu więcej niż jeden raz!!!","BRAK"))</f>
        <v>BRAK</v>
      </c>
      <c r="C649" s="53" t="s">
        <v>741</v>
      </c>
      <c r="D649" s="53" t="s">
        <v>1975</v>
      </c>
      <c r="E649" s="53" t="s">
        <v>1639</v>
      </c>
      <c r="F649" s="53" t="s">
        <v>1923</v>
      </c>
      <c r="G649" s="53" t="s">
        <v>1949</v>
      </c>
      <c r="H649" s="53" t="s">
        <v>1925</v>
      </c>
      <c r="I649" s="53" t="s">
        <v>1820</v>
      </c>
      <c r="J649" s="53" t="s">
        <v>1809</v>
      </c>
      <c r="K649" s="53" t="s">
        <v>1975</v>
      </c>
      <c r="L649" s="53" t="s">
        <v>3715</v>
      </c>
      <c r="M649" s="53" t="s">
        <v>1975</v>
      </c>
      <c r="N649" s="53" t="s">
        <v>4186</v>
      </c>
      <c r="O649" s="54">
        <v>28575</v>
      </c>
      <c r="P649" s="53" t="s">
        <v>4187</v>
      </c>
      <c r="Q649" s="53">
        <v>1</v>
      </c>
      <c r="R649" s="55">
        <v>51.225999999999999</v>
      </c>
      <c r="S649" s="55">
        <v>22.927900000000001</v>
      </c>
      <c r="T649" s="55">
        <v>51.2258</v>
      </c>
      <c r="U649" s="55">
        <v>22.935700000000001</v>
      </c>
      <c r="V649" s="53" t="s">
        <v>91</v>
      </c>
      <c r="W649" s="85">
        <v>0</v>
      </c>
      <c r="X649" s="87">
        <v>0.5</v>
      </c>
      <c r="Y649" s="1" t="s">
        <v>7516</v>
      </c>
    </row>
    <row r="650" spans="1:25" ht="50.1" hidden="1" customHeight="1" x14ac:dyDescent="0.25">
      <c r="A650" s="53" t="s">
        <v>91</v>
      </c>
      <c r="B650" s="53" t="str">
        <f>IF(COUNTIF('Aglomeracje 2022 r.'!$C$13:$C$207,' Dane pomocnicze (ze spr. 21)'!C650)=1,"TAK",IF(COUNTIF('Aglomeracje 2022 r.'!$C$13:$C$207,' Dane pomocnicze (ze spr. 21)'!C650)&gt;1,"TAK, UWAGA, wystepuje w sprawozdaniu więcej niż jeden raz!!!","BRAK"))</f>
        <v>BRAK</v>
      </c>
      <c r="C650" s="53" t="s">
        <v>742</v>
      </c>
      <c r="D650" s="53" t="s">
        <v>1976</v>
      </c>
      <c r="E650" s="53" t="s">
        <v>1639</v>
      </c>
      <c r="F650" s="53" t="s">
        <v>1923</v>
      </c>
      <c r="G650" s="53" t="s">
        <v>1927</v>
      </c>
      <c r="H650" s="53" t="s">
        <v>1925</v>
      </c>
      <c r="I650" s="53" t="s">
        <v>1820</v>
      </c>
      <c r="J650" s="53" t="s">
        <v>1809</v>
      </c>
      <c r="K650" s="53" t="s">
        <v>1976</v>
      </c>
      <c r="L650" s="53" t="s">
        <v>3669</v>
      </c>
      <c r="M650" s="53" t="s">
        <v>1976</v>
      </c>
      <c r="N650" s="53" t="s">
        <v>4188</v>
      </c>
      <c r="O650" s="54">
        <v>5665</v>
      </c>
      <c r="P650" s="53" t="s">
        <v>4189</v>
      </c>
      <c r="Q650" s="53">
        <v>1</v>
      </c>
      <c r="R650" s="55">
        <v>50.694899999999997</v>
      </c>
      <c r="S650" s="55">
        <v>22.978200000000001</v>
      </c>
      <c r="T650" s="55">
        <v>50.706699999999998</v>
      </c>
      <c r="U650" s="55">
        <v>23.008099999999999</v>
      </c>
      <c r="V650" s="53" t="s">
        <v>91</v>
      </c>
      <c r="W650" s="85">
        <v>12</v>
      </c>
      <c r="X650" s="87">
        <v>0</v>
      </c>
      <c r="Y650" s="1" t="s">
        <v>7467</v>
      </c>
    </row>
    <row r="651" spans="1:25" ht="50.1" hidden="1" customHeight="1" x14ac:dyDescent="0.25">
      <c r="A651" s="53" t="s">
        <v>91</v>
      </c>
      <c r="B651" s="53" t="str">
        <f>IF(COUNTIF('Aglomeracje 2022 r.'!$C$13:$C$207,' Dane pomocnicze (ze spr. 21)'!C651)=1,"TAK",IF(COUNTIF('Aglomeracje 2022 r.'!$C$13:$C$207,' Dane pomocnicze (ze spr. 21)'!C651)&gt;1,"TAK, UWAGA, wystepuje w sprawozdaniu więcej niż jeden raz!!!","BRAK"))</f>
        <v>BRAK</v>
      </c>
      <c r="C651" s="53" t="s">
        <v>743</v>
      </c>
      <c r="D651" s="53" t="s">
        <v>1977</v>
      </c>
      <c r="E651" s="53" t="s">
        <v>1639</v>
      </c>
      <c r="F651" s="53" t="s">
        <v>1923</v>
      </c>
      <c r="G651" s="53" t="s">
        <v>1929</v>
      </c>
      <c r="H651" s="53" t="s">
        <v>1925</v>
      </c>
      <c r="I651" s="53" t="s">
        <v>1820</v>
      </c>
      <c r="J651" s="53" t="s">
        <v>1809</v>
      </c>
      <c r="K651" s="53" t="s">
        <v>4190</v>
      </c>
      <c r="L651" s="53" t="s">
        <v>3617</v>
      </c>
      <c r="M651" s="53" t="s">
        <v>4190</v>
      </c>
      <c r="N651" s="53" t="s">
        <v>4191</v>
      </c>
      <c r="O651" s="54">
        <v>3909</v>
      </c>
      <c r="P651" s="53" t="s">
        <v>4192</v>
      </c>
      <c r="Q651" s="53">
        <v>1</v>
      </c>
      <c r="R651" s="55">
        <v>51.120800000000003</v>
      </c>
      <c r="S651" s="55">
        <v>23.244700000000002</v>
      </c>
      <c r="T651" s="55">
        <v>51.109200000000001</v>
      </c>
      <c r="U651" s="55">
        <v>23.2501</v>
      </c>
      <c r="V651" s="53" t="s">
        <v>91</v>
      </c>
      <c r="W651" s="85">
        <v>2.86</v>
      </c>
      <c r="X651" s="87">
        <v>0</v>
      </c>
      <c r="Y651" s="1" t="s">
        <v>7517</v>
      </c>
    </row>
    <row r="652" spans="1:25" ht="50.1" hidden="1" customHeight="1" x14ac:dyDescent="0.25">
      <c r="A652" s="53" t="s">
        <v>91</v>
      </c>
      <c r="B652" s="53" t="str">
        <f>IF(COUNTIF('Aglomeracje 2022 r.'!$C$13:$C$207,' Dane pomocnicze (ze spr. 21)'!C652)=1,"TAK",IF(COUNTIF('Aglomeracje 2022 r.'!$C$13:$C$207,' Dane pomocnicze (ze spr. 21)'!C652)&gt;1,"TAK, UWAGA, wystepuje w sprawozdaniu więcej niż jeden raz!!!","BRAK"))</f>
        <v>BRAK</v>
      </c>
      <c r="C652" s="53" t="s">
        <v>744</v>
      </c>
      <c r="D652" s="53" t="s">
        <v>1980</v>
      </c>
      <c r="E652" s="53" t="s">
        <v>1639</v>
      </c>
      <c r="F652" s="53" t="s">
        <v>1923</v>
      </c>
      <c r="G652" s="53" t="s">
        <v>1969</v>
      </c>
      <c r="H652" s="53" t="s">
        <v>1925</v>
      </c>
      <c r="I652" s="53" t="s">
        <v>1820</v>
      </c>
      <c r="J652" s="53" t="s">
        <v>1809</v>
      </c>
      <c r="K652" s="53" t="s">
        <v>1980</v>
      </c>
      <c r="L652" s="53" t="s">
        <v>3715</v>
      </c>
      <c r="M652" s="53" t="s">
        <v>1980</v>
      </c>
      <c r="N652" s="53" t="s">
        <v>4195</v>
      </c>
      <c r="O652" s="54">
        <v>4704</v>
      </c>
      <c r="P652" s="53" t="s">
        <v>4196</v>
      </c>
      <c r="Q652" s="53">
        <v>1</v>
      </c>
      <c r="R652" s="55">
        <v>51.359000000000002</v>
      </c>
      <c r="S652" s="55">
        <v>22.6234</v>
      </c>
      <c r="T652" s="55">
        <v>51.363799999999998</v>
      </c>
      <c r="U652" s="55">
        <v>22.626999999999999</v>
      </c>
      <c r="V652" s="53" t="s">
        <v>91</v>
      </c>
      <c r="W652" s="85">
        <v>0</v>
      </c>
      <c r="X652" s="87">
        <v>0</v>
      </c>
      <c r="Y652" s="1" t="s">
        <v>7166</v>
      </c>
    </row>
    <row r="653" spans="1:25" ht="50.1" hidden="1" customHeight="1" x14ac:dyDescent="0.25">
      <c r="A653" s="53" t="s">
        <v>91</v>
      </c>
      <c r="B653" s="53" t="str">
        <f>IF(COUNTIF('Aglomeracje 2022 r.'!$C$13:$C$207,' Dane pomocnicze (ze spr. 21)'!C653)=1,"TAK",IF(COUNTIF('Aglomeracje 2022 r.'!$C$13:$C$207,' Dane pomocnicze (ze spr. 21)'!C653)&gt;1,"TAK, UWAGA, wystepuje w sprawozdaniu więcej niż jeden raz!!!","BRAK"))</f>
        <v>BRAK</v>
      </c>
      <c r="C653" s="53" t="s">
        <v>745</v>
      </c>
      <c r="D653" s="53" t="s">
        <v>1981</v>
      </c>
      <c r="E653" s="53" t="s">
        <v>1639</v>
      </c>
      <c r="F653" s="53" t="s">
        <v>1923</v>
      </c>
      <c r="G653" s="53" t="s">
        <v>1958</v>
      </c>
      <c r="H653" s="53" t="s">
        <v>1930</v>
      </c>
      <c r="I653" s="53" t="s">
        <v>1820</v>
      </c>
      <c r="J653" s="53" t="s">
        <v>1809</v>
      </c>
      <c r="K653" s="53" t="s">
        <v>1981</v>
      </c>
      <c r="L653" s="53" t="s">
        <v>3715</v>
      </c>
      <c r="M653" s="53" t="s">
        <v>1981</v>
      </c>
      <c r="N653" s="53" t="s">
        <v>4197</v>
      </c>
      <c r="O653" s="54">
        <v>2619</v>
      </c>
      <c r="P653" s="53" t="s">
        <v>4198</v>
      </c>
      <c r="Q653" s="53">
        <v>1</v>
      </c>
      <c r="R653" s="55">
        <v>50.753799999999998</v>
      </c>
      <c r="S653" s="55">
        <v>23.7623</v>
      </c>
      <c r="T653" s="55">
        <v>50.762300000000003</v>
      </c>
      <c r="U653" s="55">
        <v>23.767399999999999</v>
      </c>
      <c r="V653" s="53" t="s">
        <v>91</v>
      </c>
      <c r="W653" s="85">
        <v>0</v>
      </c>
      <c r="X653" s="87">
        <v>0</v>
      </c>
      <c r="Y653" s="1" t="s">
        <v>7166</v>
      </c>
    </row>
    <row r="654" spans="1:25" ht="50.1" hidden="1" customHeight="1" x14ac:dyDescent="0.25">
      <c r="A654" s="53" t="s">
        <v>91</v>
      </c>
      <c r="B654" s="53" t="str">
        <f>IF(COUNTIF('Aglomeracje 2022 r.'!$C$13:$C$207,' Dane pomocnicze (ze spr. 21)'!C654)=1,"TAK",IF(COUNTIF('Aglomeracje 2022 r.'!$C$13:$C$207,' Dane pomocnicze (ze spr. 21)'!C654)&gt;1,"TAK, UWAGA, wystepuje w sprawozdaniu więcej niż jeden raz!!!","BRAK"))</f>
        <v>BRAK</v>
      </c>
      <c r="C654" s="53" t="s">
        <v>746</v>
      </c>
      <c r="D654" s="53" t="s">
        <v>1983</v>
      </c>
      <c r="E654" s="53" t="s">
        <v>1639</v>
      </c>
      <c r="F654" s="53" t="s">
        <v>1923</v>
      </c>
      <c r="G654" s="53" t="s">
        <v>1958</v>
      </c>
      <c r="H654" s="53" t="s">
        <v>1930</v>
      </c>
      <c r="I654" s="53" t="s">
        <v>1945</v>
      </c>
      <c r="J654" s="53" t="s">
        <v>1809</v>
      </c>
      <c r="K654" s="53" t="s">
        <v>4202</v>
      </c>
      <c r="L654" s="53" t="s">
        <v>3715</v>
      </c>
      <c r="M654" s="53" t="s">
        <v>1983</v>
      </c>
      <c r="N654" s="53" t="s">
        <v>4203</v>
      </c>
      <c r="O654" s="54">
        <v>2290</v>
      </c>
      <c r="P654" s="53" t="s">
        <v>4204</v>
      </c>
      <c r="Q654" s="53">
        <v>1</v>
      </c>
      <c r="R654" s="55">
        <v>50.891800000000003</v>
      </c>
      <c r="S654" s="55">
        <v>24.049299999999999</v>
      </c>
      <c r="T654" s="55">
        <v>50.839399999999998</v>
      </c>
      <c r="U654" s="55">
        <v>24.035499999999999</v>
      </c>
      <c r="V654" s="53" t="s">
        <v>91</v>
      </c>
      <c r="W654" s="85">
        <v>0</v>
      </c>
      <c r="X654" s="87">
        <v>0</v>
      </c>
      <c r="Y654" s="1" t="s">
        <v>7166</v>
      </c>
    </row>
    <row r="655" spans="1:25" ht="50.1" hidden="1" customHeight="1" x14ac:dyDescent="0.25">
      <c r="A655" s="53" t="s">
        <v>91</v>
      </c>
      <c r="B655" s="53" t="str">
        <f>IF(COUNTIF('Aglomeracje 2022 r.'!$C$13:$C$207,' Dane pomocnicze (ze spr. 21)'!C655)=1,"TAK",IF(COUNTIF('Aglomeracje 2022 r.'!$C$13:$C$207,' Dane pomocnicze (ze spr. 21)'!C655)&gt;1,"TAK, UWAGA, wystepuje w sprawozdaniu więcej niż jeden raz!!!","BRAK"))</f>
        <v>BRAK</v>
      </c>
      <c r="C655" s="53" t="s">
        <v>747</v>
      </c>
      <c r="D655" s="53" t="s">
        <v>1984</v>
      </c>
      <c r="E655" s="53" t="s">
        <v>1639</v>
      </c>
      <c r="F655" s="53" t="s">
        <v>1923</v>
      </c>
      <c r="G655" s="53" t="s">
        <v>1969</v>
      </c>
      <c r="H655" s="53" t="s">
        <v>1925</v>
      </c>
      <c r="I655" s="53" t="s">
        <v>1820</v>
      </c>
      <c r="J655" s="53" t="s">
        <v>1809</v>
      </c>
      <c r="K655" s="53" t="s">
        <v>1984</v>
      </c>
      <c r="L655" s="53" t="s">
        <v>3715</v>
      </c>
      <c r="M655" s="53" t="s">
        <v>1984</v>
      </c>
      <c r="N655" s="53" t="s">
        <v>4205</v>
      </c>
      <c r="O655" s="54">
        <v>2078</v>
      </c>
      <c r="P655" s="53" t="s">
        <v>4206</v>
      </c>
      <c r="Q655" s="53">
        <v>1</v>
      </c>
      <c r="R655" s="55">
        <v>51.113799999999998</v>
      </c>
      <c r="S655" s="55">
        <v>22.3889</v>
      </c>
      <c r="T655" s="55">
        <v>51.1248</v>
      </c>
      <c r="U655" s="55">
        <v>22.396999999999998</v>
      </c>
      <c r="V655" s="53" t="s">
        <v>91</v>
      </c>
      <c r="W655" s="85">
        <v>2.71</v>
      </c>
      <c r="X655" s="87">
        <v>0</v>
      </c>
      <c r="Y655" s="1" t="s">
        <v>7518</v>
      </c>
    </row>
    <row r="656" spans="1:25" ht="50.1" hidden="1" customHeight="1" x14ac:dyDescent="0.25">
      <c r="A656" s="53" t="s">
        <v>91</v>
      </c>
      <c r="B656" s="53" t="str">
        <f>IF(COUNTIF('Aglomeracje 2022 r.'!$C$13:$C$207,' Dane pomocnicze (ze spr. 21)'!C656)=1,"TAK",IF(COUNTIF('Aglomeracje 2022 r.'!$C$13:$C$207,' Dane pomocnicze (ze spr. 21)'!C656)&gt;1,"TAK, UWAGA, wystepuje w sprawozdaniu więcej niż jeden raz!!!","BRAK"))</f>
        <v>BRAK</v>
      </c>
      <c r="C656" s="53" t="s">
        <v>748</v>
      </c>
      <c r="D656" s="53" t="s">
        <v>1986</v>
      </c>
      <c r="E656" s="53" t="s">
        <v>1639</v>
      </c>
      <c r="F656" s="53" t="s">
        <v>1923</v>
      </c>
      <c r="G656" s="53" t="s">
        <v>1947</v>
      </c>
      <c r="H656" s="53" t="s">
        <v>1930</v>
      </c>
      <c r="I656" s="53" t="s">
        <v>1820</v>
      </c>
      <c r="J656" s="53" t="s">
        <v>1809</v>
      </c>
      <c r="K656" s="53" t="s">
        <v>1986</v>
      </c>
      <c r="L656" s="53" t="s">
        <v>3715</v>
      </c>
      <c r="M656" s="53" t="s">
        <v>1986</v>
      </c>
      <c r="N656" s="53" t="s">
        <v>4208</v>
      </c>
      <c r="O656" s="54">
        <v>3160</v>
      </c>
      <c r="P656" s="53" t="s">
        <v>4209</v>
      </c>
      <c r="Q656" s="53">
        <v>1</v>
      </c>
      <c r="R656" s="55">
        <v>51.7883</v>
      </c>
      <c r="S656" s="55">
        <v>23.209499999999998</v>
      </c>
      <c r="T656" s="55">
        <v>51.799199999999999</v>
      </c>
      <c r="U656" s="55">
        <v>23.191400000000002</v>
      </c>
      <c r="V656" s="53" t="s">
        <v>91</v>
      </c>
      <c r="W656" s="85">
        <v>0</v>
      </c>
      <c r="X656" s="87">
        <v>0</v>
      </c>
      <c r="Y656" s="1" t="s">
        <v>7166</v>
      </c>
    </row>
    <row r="657" spans="1:25" ht="50.1" hidden="1" customHeight="1" x14ac:dyDescent="0.25">
      <c r="A657" s="53" t="s">
        <v>91</v>
      </c>
      <c r="B657" s="53" t="str">
        <f>IF(COUNTIF('Aglomeracje 2022 r.'!$C$13:$C$207,' Dane pomocnicze (ze spr. 21)'!C657)=1,"TAK",IF(COUNTIF('Aglomeracje 2022 r.'!$C$13:$C$207,' Dane pomocnicze (ze spr. 21)'!C657)&gt;1,"TAK, UWAGA, wystepuje w sprawozdaniu więcej niż jeden raz!!!","BRAK"))</f>
        <v>BRAK</v>
      </c>
      <c r="C657" s="53" t="s">
        <v>749</v>
      </c>
      <c r="D657" s="53" t="s">
        <v>1988</v>
      </c>
      <c r="E657" s="53" t="s">
        <v>1639</v>
      </c>
      <c r="F657" s="53" t="s">
        <v>1923</v>
      </c>
      <c r="G657" s="53" t="s">
        <v>1939</v>
      </c>
      <c r="H657" s="53" t="s">
        <v>1925</v>
      </c>
      <c r="I657" s="53" t="s">
        <v>1820</v>
      </c>
      <c r="J657" s="53" t="s">
        <v>1809</v>
      </c>
      <c r="K657" s="53" t="s">
        <v>1988</v>
      </c>
      <c r="L657" s="53" t="s">
        <v>3669</v>
      </c>
      <c r="M657" s="53" t="s">
        <v>1988</v>
      </c>
      <c r="N657" s="53" t="s">
        <v>4212</v>
      </c>
      <c r="O657" s="54">
        <v>3582</v>
      </c>
      <c r="P657" s="53" t="s">
        <v>4213</v>
      </c>
      <c r="Q657" s="53">
        <v>1</v>
      </c>
      <c r="R657" s="55">
        <v>51.639200000000002</v>
      </c>
      <c r="S657" s="55">
        <v>22.446100000000001</v>
      </c>
      <c r="T657" s="55">
        <v>51.636600000000001</v>
      </c>
      <c r="U657" s="55">
        <v>22.433</v>
      </c>
      <c r="V657" s="53" t="s">
        <v>91</v>
      </c>
      <c r="W657" s="85">
        <v>0</v>
      </c>
      <c r="X657" s="87">
        <v>0</v>
      </c>
      <c r="Y657" s="1" t="s">
        <v>7166</v>
      </c>
    </row>
    <row r="658" spans="1:25" ht="50.1" hidden="1" customHeight="1" x14ac:dyDescent="0.25">
      <c r="A658" s="53" t="s">
        <v>91</v>
      </c>
      <c r="B658" s="53" t="str">
        <f>IF(COUNTIF('Aglomeracje 2022 r.'!$C$13:$C$207,' Dane pomocnicze (ze spr. 21)'!C658)=1,"TAK",IF(COUNTIF('Aglomeracje 2022 r.'!$C$13:$C$207,' Dane pomocnicze (ze spr. 21)'!C658)&gt;1,"TAK, UWAGA, wystepuje w sprawozdaniu więcej niż jeden raz!!!","BRAK"))</f>
        <v>BRAK</v>
      </c>
      <c r="C658" s="53" t="s">
        <v>750</v>
      </c>
      <c r="D658" s="53" t="s">
        <v>1989</v>
      </c>
      <c r="E658" s="53" t="s">
        <v>1639</v>
      </c>
      <c r="F658" s="53" t="s">
        <v>1923</v>
      </c>
      <c r="G658" s="53" t="s">
        <v>1952</v>
      </c>
      <c r="H658" s="53" t="s">
        <v>1990</v>
      </c>
      <c r="I658" s="53" t="s">
        <v>1820</v>
      </c>
      <c r="J658" s="53" t="s">
        <v>1809</v>
      </c>
      <c r="K658" s="53" t="s">
        <v>4214</v>
      </c>
      <c r="L658" s="53" t="s">
        <v>3715</v>
      </c>
      <c r="M658" s="53" t="s">
        <v>4214</v>
      </c>
      <c r="N658" s="53" t="s">
        <v>4215</v>
      </c>
      <c r="O658" s="54">
        <v>2580</v>
      </c>
      <c r="P658" s="53" t="s">
        <v>4216</v>
      </c>
      <c r="Q658" s="53">
        <v>1</v>
      </c>
      <c r="R658" s="55">
        <v>50.383400000000002</v>
      </c>
      <c r="S658" s="55">
        <v>23.383400000000002</v>
      </c>
      <c r="T658" s="55">
        <v>50.387</v>
      </c>
      <c r="U658" s="55">
        <v>23.456199999999999</v>
      </c>
      <c r="V658" s="53" t="s">
        <v>91</v>
      </c>
      <c r="W658" s="85">
        <v>0</v>
      </c>
      <c r="X658" s="87">
        <v>0</v>
      </c>
      <c r="Y658" s="1" t="s">
        <v>7166</v>
      </c>
    </row>
    <row r="659" spans="1:25" ht="50.1" hidden="1" customHeight="1" x14ac:dyDescent="0.25">
      <c r="A659" s="53" t="s">
        <v>91</v>
      </c>
      <c r="B659" s="53" t="str">
        <f>IF(COUNTIF('Aglomeracje 2022 r.'!$C$13:$C$207,' Dane pomocnicze (ze spr. 21)'!C659)=1,"TAK",IF(COUNTIF('Aglomeracje 2022 r.'!$C$13:$C$207,' Dane pomocnicze (ze spr. 21)'!C659)&gt;1,"TAK, UWAGA, wystepuje w sprawozdaniu więcej niż jeden raz!!!","BRAK"))</f>
        <v>BRAK</v>
      </c>
      <c r="C659" s="53" t="s">
        <v>751</v>
      </c>
      <c r="D659" s="53" t="s">
        <v>1991</v>
      </c>
      <c r="E659" s="53" t="s">
        <v>1639</v>
      </c>
      <c r="F659" s="53" t="s">
        <v>1923</v>
      </c>
      <c r="G659" s="53" t="s">
        <v>1939</v>
      </c>
      <c r="H659" s="53" t="s">
        <v>1925</v>
      </c>
      <c r="I659" s="53" t="s">
        <v>1820</v>
      </c>
      <c r="J659" s="53" t="s">
        <v>1809</v>
      </c>
      <c r="K659" s="53" t="s">
        <v>1991</v>
      </c>
      <c r="L659" s="53" t="s">
        <v>3669</v>
      </c>
      <c r="M659" s="53" t="s">
        <v>1991</v>
      </c>
      <c r="N659" s="53" t="s">
        <v>4217</v>
      </c>
      <c r="O659" s="54">
        <v>2890</v>
      </c>
      <c r="P659" s="53" t="s">
        <v>4218</v>
      </c>
      <c r="Q659" s="53">
        <v>1</v>
      </c>
      <c r="R659" s="55">
        <v>51.494599999999998</v>
      </c>
      <c r="S659" s="55">
        <v>22.8537</v>
      </c>
      <c r="T659" s="55">
        <v>51.509700000000002</v>
      </c>
      <c r="U659" s="55">
        <v>22.85</v>
      </c>
      <c r="V659" s="53" t="s">
        <v>91</v>
      </c>
      <c r="W659" s="85">
        <v>2.9</v>
      </c>
      <c r="X659" s="87">
        <v>0</v>
      </c>
      <c r="Y659" s="1" t="s">
        <v>7247</v>
      </c>
    </row>
    <row r="660" spans="1:25" ht="50.1" hidden="1" customHeight="1" x14ac:dyDescent="0.25">
      <c r="A660" s="53" t="s">
        <v>91</v>
      </c>
      <c r="B660" s="53" t="str">
        <f>IF(COUNTIF('Aglomeracje 2022 r.'!$C$13:$C$207,' Dane pomocnicze (ze spr. 21)'!C660)=1,"TAK",IF(COUNTIF('Aglomeracje 2022 r.'!$C$13:$C$207,' Dane pomocnicze (ze spr. 21)'!C660)&gt;1,"TAK, UWAGA, wystepuje w sprawozdaniu więcej niż jeden raz!!!","BRAK"))</f>
        <v>BRAK</v>
      </c>
      <c r="C660" s="53" t="s">
        <v>752</v>
      </c>
      <c r="D660" s="53" t="s">
        <v>1992</v>
      </c>
      <c r="E660" s="53" t="s">
        <v>1639</v>
      </c>
      <c r="F660" s="53" t="s">
        <v>1923</v>
      </c>
      <c r="G660" s="53" t="s">
        <v>1937</v>
      </c>
      <c r="H660" s="53" t="s">
        <v>1925</v>
      </c>
      <c r="I660" s="53" t="s">
        <v>1820</v>
      </c>
      <c r="J660" s="53" t="s">
        <v>1809</v>
      </c>
      <c r="K660" s="53" t="s">
        <v>1992</v>
      </c>
      <c r="L660" s="53" t="s">
        <v>3715</v>
      </c>
      <c r="M660" s="53" t="s">
        <v>1992</v>
      </c>
      <c r="N660" s="53" t="s">
        <v>4219</v>
      </c>
      <c r="O660" s="54">
        <v>2056</v>
      </c>
      <c r="P660" s="53" t="s">
        <v>4220</v>
      </c>
      <c r="Q660" s="53">
        <v>1</v>
      </c>
      <c r="R660" s="55">
        <v>51.744199999999999</v>
      </c>
      <c r="S660" s="55">
        <v>22.259799999999998</v>
      </c>
      <c r="T660" s="55">
        <v>51.7333</v>
      </c>
      <c r="U660" s="55">
        <v>22.275500000000001</v>
      </c>
      <c r="V660" s="53" t="s">
        <v>91</v>
      </c>
      <c r="W660" s="85">
        <v>0.21</v>
      </c>
      <c r="X660" s="87">
        <v>0</v>
      </c>
      <c r="Y660" s="1" t="s">
        <v>7519</v>
      </c>
    </row>
    <row r="661" spans="1:25" ht="50.1" hidden="1" customHeight="1" x14ac:dyDescent="0.25">
      <c r="A661" s="53" t="s">
        <v>91</v>
      </c>
      <c r="B661" s="53" t="str">
        <f>IF(COUNTIF('Aglomeracje 2022 r.'!$C$13:$C$207,' Dane pomocnicze (ze spr. 21)'!C661)=1,"TAK",IF(COUNTIF('Aglomeracje 2022 r.'!$C$13:$C$207,' Dane pomocnicze (ze spr. 21)'!C661)&gt;1,"TAK, UWAGA, wystepuje w sprawozdaniu więcej niż jeden raz!!!","BRAK"))</f>
        <v>BRAK</v>
      </c>
      <c r="C661" s="53" t="s">
        <v>753</v>
      </c>
      <c r="D661" s="53" t="s">
        <v>1993</v>
      </c>
      <c r="E661" s="53" t="s">
        <v>1639</v>
      </c>
      <c r="F661" s="53" t="s">
        <v>1923</v>
      </c>
      <c r="G661" s="53" t="s">
        <v>1927</v>
      </c>
      <c r="H661" s="53" t="s">
        <v>1925</v>
      </c>
      <c r="I661" s="53" t="s">
        <v>1820</v>
      </c>
      <c r="J661" s="53" t="s">
        <v>1809</v>
      </c>
      <c r="K661" s="53" t="s">
        <v>1993</v>
      </c>
      <c r="L661" s="53" t="s">
        <v>3669</v>
      </c>
      <c r="M661" s="53" t="s">
        <v>1993</v>
      </c>
      <c r="N661" s="53" t="s">
        <v>4221</v>
      </c>
      <c r="O661" s="54">
        <v>5812</v>
      </c>
      <c r="P661" s="53" t="s">
        <v>4222</v>
      </c>
      <c r="Q661" s="53">
        <v>1</v>
      </c>
      <c r="R661" s="55">
        <v>50.543700000000001</v>
      </c>
      <c r="S661" s="55">
        <v>23.217400000000001</v>
      </c>
      <c r="T661" s="55">
        <v>50.553800000000003</v>
      </c>
      <c r="U661" s="55">
        <v>23.179300000000001</v>
      </c>
      <c r="V661" s="53" t="s">
        <v>91</v>
      </c>
      <c r="W661" s="85">
        <v>7.65</v>
      </c>
      <c r="X661" s="87">
        <v>0</v>
      </c>
      <c r="Y661" s="1" t="s">
        <v>7520</v>
      </c>
    </row>
    <row r="662" spans="1:25" ht="50.1" hidden="1" customHeight="1" x14ac:dyDescent="0.25">
      <c r="A662" s="53" t="s">
        <v>91</v>
      </c>
      <c r="B662" s="53" t="str">
        <f>IF(COUNTIF('Aglomeracje 2022 r.'!$C$13:$C$207,' Dane pomocnicze (ze spr. 21)'!C662)=1,"TAK",IF(COUNTIF('Aglomeracje 2022 r.'!$C$13:$C$207,' Dane pomocnicze (ze spr. 21)'!C662)&gt;1,"TAK, UWAGA, wystepuje w sprawozdaniu więcej niż jeden raz!!!","BRAK"))</f>
        <v>BRAK</v>
      </c>
      <c r="C662" s="53" t="s">
        <v>754</v>
      </c>
      <c r="D662" s="53" t="s">
        <v>1994</v>
      </c>
      <c r="E662" s="53" t="s">
        <v>1639</v>
      </c>
      <c r="F662" s="53" t="s">
        <v>1923</v>
      </c>
      <c r="G662" s="53" t="s">
        <v>1947</v>
      </c>
      <c r="H662" s="53" t="s">
        <v>1995</v>
      </c>
      <c r="I662" s="53" t="s">
        <v>1820</v>
      </c>
      <c r="J662" s="53" t="s">
        <v>1809</v>
      </c>
      <c r="K662" s="53" t="s">
        <v>1994</v>
      </c>
      <c r="L662" s="53" t="s">
        <v>3715</v>
      </c>
      <c r="M662" s="53" t="s">
        <v>1994</v>
      </c>
      <c r="N662" s="53" t="s">
        <v>4223</v>
      </c>
      <c r="O662" s="54">
        <v>4456</v>
      </c>
      <c r="P662" s="53" t="s">
        <v>4224</v>
      </c>
      <c r="Q662" s="53">
        <v>1</v>
      </c>
      <c r="R662" s="55">
        <v>52.1935</v>
      </c>
      <c r="S662" s="55">
        <v>23.210599999999999</v>
      </c>
      <c r="T662" s="55">
        <v>52.2044</v>
      </c>
      <c r="U662" s="55">
        <v>23.2136</v>
      </c>
      <c r="V662" s="53" t="s">
        <v>91</v>
      </c>
      <c r="W662" s="85">
        <v>0</v>
      </c>
      <c r="X662" s="87">
        <v>0</v>
      </c>
      <c r="Y662" s="1" t="s">
        <v>7166</v>
      </c>
    </row>
    <row r="663" spans="1:25" ht="50.1" hidden="1" customHeight="1" x14ac:dyDescent="0.25">
      <c r="A663" s="53" t="s">
        <v>91</v>
      </c>
      <c r="B663" s="53" t="str">
        <f>IF(COUNTIF('Aglomeracje 2022 r.'!$C$13:$C$207,' Dane pomocnicze (ze spr. 21)'!C663)=1,"TAK",IF(COUNTIF('Aglomeracje 2022 r.'!$C$13:$C$207,' Dane pomocnicze (ze spr. 21)'!C663)&gt;1,"TAK, UWAGA, wystepuje w sprawozdaniu więcej niż jeden raz!!!","BRAK"))</f>
        <v>BRAK</v>
      </c>
      <c r="C663" s="53" t="s">
        <v>755</v>
      </c>
      <c r="D663" s="53" t="s">
        <v>1998</v>
      </c>
      <c r="E663" s="53" t="s">
        <v>1639</v>
      </c>
      <c r="F663" s="53" t="s">
        <v>1923</v>
      </c>
      <c r="G663" s="53" t="s">
        <v>1653</v>
      </c>
      <c r="H663" s="53" t="s">
        <v>1925</v>
      </c>
      <c r="I663" s="53" t="s">
        <v>1959</v>
      </c>
      <c r="J663" s="53" t="s">
        <v>1809</v>
      </c>
      <c r="K663" s="53" t="s">
        <v>1998</v>
      </c>
      <c r="L663" s="53" t="s">
        <v>3669</v>
      </c>
      <c r="M663" s="53" t="s">
        <v>1998</v>
      </c>
      <c r="N663" s="53" t="s">
        <v>4229</v>
      </c>
      <c r="O663" s="54">
        <v>2703</v>
      </c>
      <c r="P663" s="53" t="s">
        <v>4230</v>
      </c>
      <c r="Q663" s="53">
        <v>1</v>
      </c>
      <c r="R663" s="55">
        <v>51.139400000000002</v>
      </c>
      <c r="S663" s="55">
        <v>22.847000000000001</v>
      </c>
      <c r="T663" s="55">
        <v>51.139899999999997</v>
      </c>
      <c r="U663" s="55">
        <v>22.858899999999998</v>
      </c>
      <c r="V663" s="53" t="s">
        <v>91</v>
      </c>
      <c r="W663" s="85">
        <v>0</v>
      </c>
      <c r="X663" s="87">
        <v>0</v>
      </c>
      <c r="Y663" s="1" t="s">
        <v>7166</v>
      </c>
    </row>
    <row r="664" spans="1:25" ht="50.1" hidden="1" customHeight="1" x14ac:dyDescent="0.25">
      <c r="A664" s="53" t="s">
        <v>91</v>
      </c>
      <c r="B664" s="53" t="str">
        <f>IF(COUNTIF('Aglomeracje 2022 r.'!$C$13:$C$207,' Dane pomocnicze (ze spr. 21)'!C664)=1,"TAK",IF(COUNTIF('Aglomeracje 2022 r.'!$C$13:$C$207,' Dane pomocnicze (ze spr. 21)'!C664)&gt;1,"TAK, UWAGA, wystepuje w sprawozdaniu więcej niż jeden raz!!!","BRAK"))</f>
        <v>BRAK</v>
      </c>
      <c r="C664" s="53" t="s">
        <v>756</v>
      </c>
      <c r="D664" s="53" t="s">
        <v>2000</v>
      </c>
      <c r="E664" s="53" t="s">
        <v>1639</v>
      </c>
      <c r="F664" s="53" t="s">
        <v>1923</v>
      </c>
      <c r="G664" s="53" t="s">
        <v>1653</v>
      </c>
      <c r="H664" s="53" t="s">
        <v>1925</v>
      </c>
      <c r="I664" s="53" t="s">
        <v>1820</v>
      </c>
      <c r="J664" s="53" t="s">
        <v>1809</v>
      </c>
      <c r="K664" s="53" t="s">
        <v>2000</v>
      </c>
      <c r="L664" s="53" t="s">
        <v>3715</v>
      </c>
      <c r="M664" s="53" t="s">
        <v>2000</v>
      </c>
      <c r="N664" s="53" t="s">
        <v>4232</v>
      </c>
      <c r="O664" s="54">
        <v>3538</v>
      </c>
      <c r="P664" s="53" t="s">
        <v>4233</v>
      </c>
      <c r="Q664" s="53">
        <v>1</v>
      </c>
      <c r="R664" s="55">
        <v>51.137</v>
      </c>
      <c r="S664" s="55">
        <v>22.998200000000001</v>
      </c>
      <c r="T664" s="55">
        <v>51.1477</v>
      </c>
      <c r="U664" s="55">
        <v>22.999600000000001</v>
      </c>
      <c r="V664" s="53" t="s">
        <v>91</v>
      </c>
      <c r="W664" s="85">
        <v>0</v>
      </c>
      <c r="X664" s="87">
        <v>0</v>
      </c>
      <c r="Y664" s="1" t="s">
        <v>7166</v>
      </c>
    </row>
    <row r="665" spans="1:25" ht="50.1" customHeight="1" x14ac:dyDescent="0.25">
      <c r="A665" s="53" t="s">
        <v>91</v>
      </c>
      <c r="B665" s="53" t="str">
        <f>IF(COUNTIF('Aglomeracje 2022 r.'!$C$13:$C$207,' Dane pomocnicze (ze spr. 21)'!C665)=1,"TAK",IF(COUNTIF('Aglomeracje 2022 r.'!$C$13:$C$207,' Dane pomocnicze (ze spr. 21)'!C665)&gt;1,"TAK, UWAGA, wystepuje w sprawozdaniu więcej niż jeden raz!!!","BRAK"))</f>
        <v>BRAK</v>
      </c>
      <c r="C665" s="53" t="s">
        <v>8131</v>
      </c>
      <c r="D665" s="53" t="s">
        <v>2001</v>
      </c>
      <c r="E665" s="53" t="s">
        <v>1639</v>
      </c>
      <c r="F665" s="53" t="s">
        <v>1923</v>
      </c>
      <c r="G665" s="53" t="s">
        <v>1939</v>
      </c>
      <c r="H665" s="53" t="s">
        <v>1925</v>
      </c>
      <c r="I665" s="53" t="s">
        <v>1820</v>
      </c>
      <c r="J665" s="53" t="s">
        <v>1809</v>
      </c>
      <c r="K665" s="53" t="s">
        <v>2001</v>
      </c>
      <c r="L665" s="53" t="s">
        <v>3715</v>
      </c>
      <c r="M665" s="53" t="s">
        <v>2001</v>
      </c>
      <c r="N665" s="53" t="s">
        <v>4234</v>
      </c>
      <c r="O665" s="54">
        <v>8967</v>
      </c>
      <c r="P665" s="53" t="s">
        <v>4235</v>
      </c>
      <c r="Q665" s="53">
        <v>1</v>
      </c>
      <c r="R665" s="55">
        <v>51.523400000000002</v>
      </c>
      <c r="S665" s="55">
        <v>22.313099999999999</v>
      </c>
      <c r="T665" s="55">
        <v>51.534199999999998</v>
      </c>
      <c r="U665" s="55">
        <v>22.309000000000001</v>
      </c>
      <c r="V665" s="53" t="s">
        <v>91</v>
      </c>
      <c r="W665" s="85" t="e">
        <v>#N/A</v>
      </c>
      <c r="X665" s="87" t="e">
        <v>#N/A</v>
      </c>
      <c r="Y665" s="1" t="e">
        <v>#N/A</v>
      </c>
    </row>
    <row r="666" spans="1:25" ht="50.1" hidden="1" customHeight="1" x14ac:dyDescent="0.25">
      <c r="A666" s="53" t="s">
        <v>91</v>
      </c>
      <c r="B666" s="53" t="str">
        <f>IF(COUNTIF('Aglomeracje 2022 r.'!$C$13:$C$207,' Dane pomocnicze (ze spr. 21)'!C666)=1,"TAK",IF(COUNTIF('Aglomeracje 2022 r.'!$C$13:$C$207,' Dane pomocnicze (ze spr. 21)'!C666)&gt;1,"TAK, UWAGA, wystepuje w sprawozdaniu więcej niż jeden raz!!!","BRAK"))</f>
        <v>BRAK</v>
      </c>
      <c r="C666" s="53" t="s">
        <v>757</v>
      </c>
      <c r="D666" s="53" t="s">
        <v>2002</v>
      </c>
      <c r="E666" s="53" t="s">
        <v>1639</v>
      </c>
      <c r="F666" s="53" t="s">
        <v>1923</v>
      </c>
      <c r="G666" s="53" t="s">
        <v>1952</v>
      </c>
      <c r="H666" s="53" t="s">
        <v>1930</v>
      </c>
      <c r="I666" s="53" t="s">
        <v>1820</v>
      </c>
      <c r="J666" s="53" t="s">
        <v>1809</v>
      </c>
      <c r="K666" s="53" t="s">
        <v>2002</v>
      </c>
      <c r="L666" s="53" t="s">
        <v>3669</v>
      </c>
      <c r="M666" s="53" t="s">
        <v>2002</v>
      </c>
      <c r="N666" s="53" t="s">
        <v>4236</v>
      </c>
      <c r="O666" s="54">
        <v>2245</v>
      </c>
      <c r="P666" s="53" t="s">
        <v>4237</v>
      </c>
      <c r="Q666" s="53">
        <v>1</v>
      </c>
      <c r="R666" s="55">
        <v>50.615499999999997</v>
      </c>
      <c r="S666" s="55">
        <v>23.703700000000001</v>
      </c>
      <c r="T666" s="55">
        <v>50.6267</v>
      </c>
      <c r="U666" s="55">
        <v>23.722999999999999</v>
      </c>
      <c r="V666" s="53" t="s">
        <v>91</v>
      </c>
      <c r="W666" s="85">
        <v>8.0079999999999991</v>
      </c>
      <c r="X666" s="87">
        <v>0</v>
      </c>
      <c r="Y666" s="1" t="s">
        <v>7521</v>
      </c>
    </row>
    <row r="667" spans="1:25" ht="50.1" hidden="1" customHeight="1" x14ac:dyDescent="0.25">
      <c r="A667" s="53" t="s">
        <v>91</v>
      </c>
      <c r="B667" s="53" t="str">
        <f>IF(COUNTIF('Aglomeracje 2022 r.'!$C$13:$C$207,' Dane pomocnicze (ze spr. 21)'!C667)=1,"TAK",IF(COUNTIF('Aglomeracje 2022 r.'!$C$13:$C$207,' Dane pomocnicze (ze spr. 21)'!C667)&gt;1,"TAK, UWAGA, wystepuje w sprawozdaniu więcej niż jeden raz!!!","BRAK"))</f>
        <v>BRAK</v>
      </c>
      <c r="C667" s="53" t="s">
        <v>758</v>
      </c>
      <c r="D667" s="53" t="s">
        <v>2003</v>
      </c>
      <c r="E667" s="53" t="s">
        <v>1639</v>
      </c>
      <c r="F667" s="53" t="s">
        <v>1923</v>
      </c>
      <c r="G667" s="53" t="s">
        <v>1949</v>
      </c>
      <c r="H667" s="53" t="s">
        <v>1925</v>
      </c>
      <c r="I667" s="53" t="s">
        <v>1820</v>
      </c>
      <c r="J667" s="53" t="s">
        <v>1809</v>
      </c>
      <c r="K667" s="53" t="s">
        <v>2003</v>
      </c>
      <c r="L667" s="53" t="s">
        <v>3715</v>
      </c>
      <c r="M667" s="53" t="s">
        <v>2003</v>
      </c>
      <c r="N667" s="53" t="s">
        <v>4238</v>
      </c>
      <c r="O667" s="54">
        <v>5488</v>
      </c>
      <c r="P667" s="53" t="s">
        <v>4239</v>
      </c>
      <c r="Q667" s="53">
        <v>1</v>
      </c>
      <c r="R667" s="55">
        <v>51.308399999999999</v>
      </c>
      <c r="S667" s="55">
        <v>22.9757</v>
      </c>
      <c r="T667" s="55">
        <v>51.307200000000002</v>
      </c>
      <c r="U667" s="55">
        <v>22.964400000000001</v>
      </c>
      <c r="V667" s="53" t="s">
        <v>91</v>
      </c>
      <c r="W667" s="85">
        <v>6.5</v>
      </c>
      <c r="X667" s="87">
        <v>1.6</v>
      </c>
      <c r="Y667" s="1" t="s">
        <v>7522</v>
      </c>
    </row>
    <row r="668" spans="1:25" ht="50.1" hidden="1" customHeight="1" x14ac:dyDescent="0.25">
      <c r="A668" s="53" t="s">
        <v>91</v>
      </c>
      <c r="B668" s="53" t="str">
        <f>IF(COUNTIF('Aglomeracje 2022 r.'!$C$13:$C$207,' Dane pomocnicze (ze spr. 21)'!C668)=1,"TAK",IF(COUNTIF('Aglomeracje 2022 r.'!$C$13:$C$207,' Dane pomocnicze (ze spr. 21)'!C668)&gt;1,"TAK, UWAGA, wystepuje w sprawozdaniu więcej niż jeden raz!!!","BRAK"))</f>
        <v>BRAK</v>
      </c>
      <c r="C668" s="53" t="s">
        <v>759</v>
      </c>
      <c r="D668" s="53" t="s">
        <v>2004</v>
      </c>
      <c r="E668" s="53" t="s">
        <v>1639</v>
      </c>
      <c r="F668" s="53" t="s">
        <v>1923</v>
      </c>
      <c r="G668" s="53" t="s">
        <v>1929</v>
      </c>
      <c r="H668" s="53" t="s">
        <v>1925</v>
      </c>
      <c r="I668" s="53" t="s">
        <v>1820</v>
      </c>
      <c r="J668" s="53" t="s">
        <v>1809</v>
      </c>
      <c r="K668" s="53" t="s">
        <v>2004</v>
      </c>
      <c r="L668" s="53" t="s">
        <v>3669</v>
      </c>
      <c r="M668" s="53" t="s">
        <v>2004</v>
      </c>
      <c r="N668" s="53" t="s">
        <v>4240</v>
      </c>
      <c r="O668" s="54">
        <v>2475</v>
      </c>
      <c r="P668" s="53">
        <v>0</v>
      </c>
      <c r="Q668" s="53">
        <v>1</v>
      </c>
      <c r="R668" s="55">
        <v>51.091200000000001</v>
      </c>
      <c r="S668" s="55">
        <v>23.290700000000001</v>
      </c>
      <c r="T668" s="55">
        <v>51.089700000000001</v>
      </c>
      <c r="U668" s="55">
        <v>23.270600000000002</v>
      </c>
      <c r="V668" s="53" t="s">
        <v>91</v>
      </c>
      <c r="W668" s="85">
        <v>0</v>
      </c>
      <c r="X668" s="87">
        <v>0</v>
      </c>
      <c r="Y668" s="1" t="s">
        <v>7166</v>
      </c>
    </row>
    <row r="669" spans="1:25" ht="50.1" hidden="1" customHeight="1" x14ac:dyDescent="0.25">
      <c r="A669" s="53" t="s">
        <v>91</v>
      </c>
      <c r="B669" s="53" t="str">
        <f>IF(COUNTIF('Aglomeracje 2022 r.'!$C$13:$C$207,' Dane pomocnicze (ze spr. 21)'!C669)=1,"TAK",IF(COUNTIF('Aglomeracje 2022 r.'!$C$13:$C$207,' Dane pomocnicze (ze spr. 21)'!C669)&gt;1,"TAK, UWAGA, wystepuje w sprawozdaniu więcej niż jeden raz!!!","BRAK"))</f>
        <v>BRAK</v>
      </c>
      <c r="C669" s="53" t="s">
        <v>760</v>
      </c>
      <c r="D669" s="53" t="s">
        <v>2005</v>
      </c>
      <c r="E669" s="53" t="s">
        <v>1639</v>
      </c>
      <c r="F669" s="53" t="s">
        <v>1923</v>
      </c>
      <c r="G669" s="53" t="s">
        <v>1938</v>
      </c>
      <c r="H669" s="53" t="s">
        <v>1925</v>
      </c>
      <c r="I669" s="53" t="s">
        <v>1820</v>
      </c>
      <c r="J669" s="53" t="s">
        <v>1809</v>
      </c>
      <c r="K669" s="53" t="s">
        <v>2005</v>
      </c>
      <c r="L669" s="53" t="s">
        <v>3715</v>
      </c>
      <c r="M669" s="53" t="s">
        <v>2005</v>
      </c>
      <c r="N669" s="53" t="s">
        <v>4241</v>
      </c>
      <c r="O669" s="54">
        <v>2105</v>
      </c>
      <c r="P669" s="53" t="s">
        <v>4242</v>
      </c>
      <c r="Q669" s="53">
        <v>1</v>
      </c>
      <c r="R669" s="55">
        <v>51.323999999999998</v>
      </c>
      <c r="S669" s="55">
        <v>22.413</v>
      </c>
      <c r="T669" s="55">
        <v>51.511600000000001</v>
      </c>
      <c r="U669" s="55">
        <v>22.689699999999998</v>
      </c>
      <c r="V669" s="53" t="s">
        <v>91</v>
      </c>
      <c r="W669" s="85">
        <v>5.2</v>
      </c>
      <c r="X669" s="87">
        <v>0</v>
      </c>
      <c r="Y669" s="1" t="s">
        <v>7523</v>
      </c>
    </row>
    <row r="670" spans="1:25" ht="50.1" hidden="1" customHeight="1" x14ac:dyDescent="0.25">
      <c r="A670" s="53" t="s">
        <v>91</v>
      </c>
      <c r="B670" s="53" t="str">
        <f>IF(COUNTIF('Aglomeracje 2022 r.'!$C$13:$C$207,' Dane pomocnicze (ze spr. 21)'!C670)=1,"TAK",IF(COUNTIF('Aglomeracje 2022 r.'!$C$13:$C$207,' Dane pomocnicze (ze spr. 21)'!C670)&gt;1,"TAK, UWAGA, wystepuje w sprawozdaniu więcej niż jeden raz!!!","BRAK"))</f>
        <v>BRAK</v>
      </c>
      <c r="C670" s="53" t="s">
        <v>761</v>
      </c>
      <c r="D670" s="53" t="s">
        <v>2007</v>
      </c>
      <c r="E670" s="53" t="s">
        <v>1639</v>
      </c>
      <c r="F670" s="53" t="s">
        <v>1923</v>
      </c>
      <c r="G670" s="53" t="s">
        <v>1952</v>
      </c>
      <c r="H670" s="53" t="s">
        <v>1930</v>
      </c>
      <c r="I670" s="53" t="s">
        <v>1820</v>
      </c>
      <c r="J670" s="53" t="s">
        <v>1809</v>
      </c>
      <c r="K670" s="53" t="s">
        <v>2007</v>
      </c>
      <c r="L670" s="53" t="s">
        <v>3669</v>
      </c>
      <c r="M670" s="53" t="s">
        <v>2007</v>
      </c>
      <c r="N670" s="53" t="s">
        <v>4245</v>
      </c>
      <c r="O670" s="54">
        <v>2464</v>
      </c>
      <c r="P670" s="53" t="s">
        <v>4246</v>
      </c>
      <c r="Q670" s="53">
        <v>1</v>
      </c>
      <c r="R670" s="55">
        <v>50.340800000000002</v>
      </c>
      <c r="S670" s="55">
        <v>23.519600000000001</v>
      </c>
      <c r="T670" s="55">
        <v>50.342500000000001</v>
      </c>
      <c r="U670" s="55">
        <v>23.532499999999999</v>
      </c>
      <c r="V670" s="53" t="s">
        <v>91</v>
      </c>
      <c r="W670" s="85">
        <v>0</v>
      </c>
      <c r="X670" s="87">
        <v>0</v>
      </c>
      <c r="Y670" s="1" t="s">
        <v>7166</v>
      </c>
    </row>
    <row r="671" spans="1:25" ht="50.1" hidden="1" customHeight="1" x14ac:dyDescent="0.25">
      <c r="A671" s="53" t="s">
        <v>91</v>
      </c>
      <c r="B671" s="53" t="str">
        <f>IF(COUNTIF('Aglomeracje 2022 r.'!$C$13:$C$207,' Dane pomocnicze (ze spr. 21)'!C671)=1,"TAK",IF(COUNTIF('Aglomeracje 2022 r.'!$C$13:$C$207,' Dane pomocnicze (ze spr. 21)'!C671)&gt;1,"TAK, UWAGA, wystepuje w sprawozdaniu więcej niż jeden raz!!!","BRAK"))</f>
        <v>BRAK</v>
      </c>
      <c r="C671" s="53" t="s">
        <v>762</v>
      </c>
      <c r="D671" s="53" t="s">
        <v>2008</v>
      </c>
      <c r="E671" s="53" t="s">
        <v>1639</v>
      </c>
      <c r="F671" s="53" t="s">
        <v>1923</v>
      </c>
      <c r="G671" s="53" t="s">
        <v>1947</v>
      </c>
      <c r="H671" s="53" t="s">
        <v>1930</v>
      </c>
      <c r="I671" s="53" t="s">
        <v>1820</v>
      </c>
      <c r="J671" s="53" t="s">
        <v>1809</v>
      </c>
      <c r="K671" s="53" t="s">
        <v>2008</v>
      </c>
      <c r="L671" s="53" t="s">
        <v>3715</v>
      </c>
      <c r="M671" s="53" t="s">
        <v>2008</v>
      </c>
      <c r="N671" s="53" t="s">
        <v>4247</v>
      </c>
      <c r="O671" s="54">
        <v>3446</v>
      </c>
      <c r="P671" s="53" t="s">
        <v>4248</v>
      </c>
      <c r="Q671" s="53">
        <v>1</v>
      </c>
      <c r="R671" s="55">
        <v>51.980600000000003</v>
      </c>
      <c r="S671" s="55">
        <v>23.3736</v>
      </c>
      <c r="T671" s="55">
        <v>51.985100000000003</v>
      </c>
      <c r="U671" s="55">
        <v>23.360099999999999</v>
      </c>
      <c r="V671" s="53" t="s">
        <v>91</v>
      </c>
      <c r="W671" s="85">
        <v>0</v>
      </c>
      <c r="X671" s="87">
        <v>0</v>
      </c>
      <c r="Y671" s="1" t="s">
        <v>7166</v>
      </c>
    </row>
    <row r="672" spans="1:25" ht="50.1" hidden="1" customHeight="1" x14ac:dyDescent="0.25">
      <c r="A672" s="53" t="s">
        <v>91</v>
      </c>
      <c r="B672" s="53" t="str">
        <f>IF(COUNTIF('Aglomeracje 2022 r.'!$C$13:$C$207,' Dane pomocnicze (ze spr. 21)'!C672)=1,"TAK",IF(COUNTIF('Aglomeracje 2022 r.'!$C$13:$C$207,' Dane pomocnicze (ze spr. 21)'!C672)&gt;1,"TAK, UWAGA, wystepuje w sprawozdaniu więcej niż jeden raz!!!","BRAK"))</f>
        <v>BRAK</v>
      </c>
      <c r="C672" s="53" t="s">
        <v>763</v>
      </c>
      <c r="D672" s="53" t="s">
        <v>2010</v>
      </c>
      <c r="E672" s="53" t="s">
        <v>1639</v>
      </c>
      <c r="F672" s="53" t="s">
        <v>1923</v>
      </c>
      <c r="G672" s="53" t="s">
        <v>1937</v>
      </c>
      <c r="H672" s="53" t="s">
        <v>1930</v>
      </c>
      <c r="I672" s="53" t="s">
        <v>1820</v>
      </c>
      <c r="J672" s="53" t="s">
        <v>1809</v>
      </c>
      <c r="K672" s="53" t="s">
        <v>4251</v>
      </c>
      <c r="L672" s="53" t="s">
        <v>3715</v>
      </c>
      <c r="M672" s="53" t="s">
        <v>4251</v>
      </c>
      <c r="N672" s="53" t="s">
        <v>4252</v>
      </c>
      <c r="O672" s="54">
        <v>6313</v>
      </c>
      <c r="P672" s="53" t="s">
        <v>4253</v>
      </c>
      <c r="Q672" s="53">
        <v>1</v>
      </c>
      <c r="R672" s="55">
        <v>51.989899999999999</v>
      </c>
      <c r="S672" s="55">
        <v>22.554200000000002</v>
      </c>
      <c r="T672" s="55">
        <v>52.021700000000003</v>
      </c>
      <c r="U672" s="55">
        <v>22.543299999999999</v>
      </c>
      <c r="V672" s="53" t="s">
        <v>91</v>
      </c>
      <c r="W672" s="85">
        <v>0</v>
      </c>
      <c r="X672" s="87">
        <v>0</v>
      </c>
      <c r="Y672" s="1" t="s">
        <v>7166</v>
      </c>
    </row>
    <row r="673" spans="1:25" ht="50.1" hidden="1" customHeight="1" x14ac:dyDescent="0.25">
      <c r="A673" s="53" t="s">
        <v>91</v>
      </c>
      <c r="B673" s="53" t="str">
        <f>IF(COUNTIF('Aglomeracje 2022 r.'!$C$13:$C$207,' Dane pomocnicze (ze spr. 21)'!C673)=1,"TAK",IF(COUNTIF('Aglomeracje 2022 r.'!$C$13:$C$207,' Dane pomocnicze (ze spr. 21)'!C673)&gt;1,"TAK, UWAGA, wystepuje w sprawozdaniu więcej niż jeden raz!!!","BRAK"))</f>
        <v>BRAK</v>
      </c>
      <c r="C673" s="53" t="s">
        <v>764</v>
      </c>
      <c r="D673" s="53" t="s">
        <v>2014</v>
      </c>
      <c r="E673" s="53" t="s">
        <v>1639</v>
      </c>
      <c r="F673" s="53" t="s">
        <v>1923</v>
      </c>
      <c r="G673" s="53" t="s">
        <v>1929</v>
      </c>
      <c r="H673" s="53" t="s">
        <v>1930</v>
      </c>
      <c r="I673" s="53" t="s">
        <v>1820</v>
      </c>
      <c r="J673" s="53" t="s">
        <v>1809</v>
      </c>
      <c r="K673" s="53" t="s">
        <v>2014</v>
      </c>
      <c r="L673" s="53" t="s">
        <v>3715</v>
      </c>
      <c r="M673" s="53" t="s">
        <v>2014</v>
      </c>
      <c r="N673" s="53" t="s">
        <v>4260</v>
      </c>
      <c r="O673" s="54">
        <v>2087</v>
      </c>
      <c r="P673" s="53" t="s">
        <v>4261</v>
      </c>
      <c r="Q673" s="53">
        <v>1</v>
      </c>
      <c r="R673" s="55">
        <v>51.262500000000003</v>
      </c>
      <c r="S673" s="55">
        <v>23.309200000000001</v>
      </c>
      <c r="T673" s="55">
        <v>51.256100000000004</v>
      </c>
      <c r="U673" s="55">
        <v>23.297799999999999</v>
      </c>
      <c r="V673" s="53" t="s">
        <v>91</v>
      </c>
      <c r="W673" s="85">
        <v>0</v>
      </c>
      <c r="X673" s="87">
        <v>1.8</v>
      </c>
      <c r="Y673" s="1" t="s">
        <v>7524</v>
      </c>
    </row>
    <row r="674" spans="1:25" ht="50.1" hidden="1" customHeight="1" x14ac:dyDescent="0.25">
      <c r="A674" s="53" t="s">
        <v>91</v>
      </c>
      <c r="B674" s="53" t="str">
        <f>IF(COUNTIF('Aglomeracje 2022 r.'!$C$13:$C$207,' Dane pomocnicze (ze spr. 21)'!C674)=1,"TAK",IF(COUNTIF('Aglomeracje 2022 r.'!$C$13:$C$207,' Dane pomocnicze (ze spr. 21)'!C674)&gt;1,"TAK, UWAGA, wystepuje w sprawozdaniu więcej niż jeden raz!!!","BRAK"))</f>
        <v>BRAK</v>
      </c>
      <c r="C674" s="53" t="s">
        <v>765</v>
      </c>
      <c r="D674" s="53" t="s">
        <v>2015</v>
      </c>
      <c r="E674" s="53" t="s">
        <v>1639</v>
      </c>
      <c r="F674" s="53" t="s">
        <v>1923</v>
      </c>
      <c r="G674" s="53" t="s">
        <v>1966</v>
      </c>
      <c r="H674" s="53" t="s">
        <v>1925</v>
      </c>
      <c r="I674" s="53" t="s">
        <v>1820</v>
      </c>
      <c r="J674" s="53" t="s">
        <v>1809</v>
      </c>
      <c r="K674" s="53" t="s">
        <v>2015</v>
      </c>
      <c r="L674" s="53" t="s">
        <v>3715</v>
      </c>
      <c r="M674" s="53" t="s">
        <v>2015</v>
      </c>
      <c r="N674" s="53" t="s">
        <v>4262</v>
      </c>
      <c r="O674" s="54">
        <v>2020</v>
      </c>
      <c r="P674" s="53" t="s">
        <v>4263</v>
      </c>
      <c r="Q674" s="53">
        <v>1</v>
      </c>
      <c r="R674" s="55">
        <v>51.674999999999997</v>
      </c>
      <c r="S674" s="55">
        <v>22.638999999999999</v>
      </c>
      <c r="T674" s="55">
        <v>51.681399999999996</v>
      </c>
      <c r="U674" s="55">
        <v>22.6401</v>
      </c>
      <c r="V674" s="53" t="s">
        <v>91</v>
      </c>
      <c r="W674" s="85">
        <v>0</v>
      </c>
      <c r="X674" s="87">
        <v>0</v>
      </c>
      <c r="Y674" s="1" t="s">
        <v>7166</v>
      </c>
    </row>
    <row r="675" spans="1:25" ht="50.1" hidden="1" customHeight="1" x14ac:dyDescent="0.25">
      <c r="A675" s="53" t="s">
        <v>91</v>
      </c>
      <c r="B675" s="53" t="str">
        <f>IF(COUNTIF('Aglomeracje 2022 r.'!$C$13:$C$207,' Dane pomocnicze (ze spr. 21)'!C675)=1,"TAK",IF(COUNTIF('Aglomeracje 2022 r.'!$C$13:$C$207,' Dane pomocnicze (ze spr. 21)'!C675)&gt;1,"TAK, UWAGA, wystepuje w sprawozdaniu więcej niż jeden raz!!!","BRAK"))</f>
        <v>BRAK</v>
      </c>
      <c r="C675" s="53" t="s">
        <v>766</v>
      </c>
      <c r="D675" s="53" t="s">
        <v>2016</v>
      </c>
      <c r="E675" s="53" t="s">
        <v>1639</v>
      </c>
      <c r="F675" s="53" t="s">
        <v>1923</v>
      </c>
      <c r="G675" s="53" t="s">
        <v>1966</v>
      </c>
      <c r="H675" s="53" t="s">
        <v>1925</v>
      </c>
      <c r="I675" s="53" t="s">
        <v>1820</v>
      </c>
      <c r="J675" s="53" t="s">
        <v>1809</v>
      </c>
      <c r="K675" s="53" t="s">
        <v>2016</v>
      </c>
      <c r="L675" s="53" t="s">
        <v>3715</v>
      </c>
      <c r="M675" s="53" t="s">
        <v>2016</v>
      </c>
      <c r="N675" s="53" t="s">
        <v>4264</v>
      </c>
      <c r="O675" s="54">
        <v>3854</v>
      </c>
      <c r="P675" s="53" t="s">
        <v>4265</v>
      </c>
      <c r="Q675" s="53">
        <v>1</v>
      </c>
      <c r="R675" s="55">
        <v>51.756599999999999</v>
      </c>
      <c r="S675" s="55">
        <v>22.7835</v>
      </c>
      <c r="T675" s="55">
        <v>51.762500000000003</v>
      </c>
      <c r="U675" s="55">
        <v>22.776</v>
      </c>
      <c r="V675" s="53" t="s">
        <v>91</v>
      </c>
      <c r="W675" s="85">
        <v>0</v>
      </c>
      <c r="X675" s="87">
        <v>0</v>
      </c>
      <c r="Y675" s="1" t="s">
        <v>7166</v>
      </c>
    </row>
    <row r="676" spans="1:25" ht="50.1" hidden="1" customHeight="1" x14ac:dyDescent="0.25">
      <c r="A676" s="53" t="s">
        <v>91</v>
      </c>
      <c r="B676" s="53" t="str">
        <f>IF(COUNTIF('Aglomeracje 2022 r.'!$C$13:$C$207,' Dane pomocnicze (ze spr. 21)'!C676)=1,"TAK",IF(COUNTIF('Aglomeracje 2022 r.'!$C$13:$C$207,' Dane pomocnicze (ze spr. 21)'!C676)&gt;1,"TAK, UWAGA, wystepuje w sprawozdaniu więcej niż jeden raz!!!","BRAK"))</f>
        <v>BRAK</v>
      </c>
      <c r="C676" s="53" t="s">
        <v>767</v>
      </c>
      <c r="D676" s="53" t="s">
        <v>2017</v>
      </c>
      <c r="E676" s="53" t="s">
        <v>1639</v>
      </c>
      <c r="F676" s="53" t="s">
        <v>1923</v>
      </c>
      <c r="G676" s="53" t="s">
        <v>1952</v>
      </c>
      <c r="H676" s="53" t="s">
        <v>1925</v>
      </c>
      <c r="I676" s="53" t="s">
        <v>1820</v>
      </c>
      <c r="J676" s="53" t="s">
        <v>1809</v>
      </c>
      <c r="K676" s="53" t="s">
        <v>2017</v>
      </c>
      <c r="L676" s="53" t="s">
        <v>3715</v>
      </c>
      <c r="M676" s="53" t="s">
        <v>4266</v>
      </c>
      <c r="N676" s="53" t="s">
        <v>4267</v>
      </c>
      <c r="O676" s="54">
        <v>2014</v>
      </c>
      <c r="P676" s="53" t="s">
        <v>4268</v>
      </c>
      <c r="Q676" s="53">
        <v>1</v>
      </c>
      <c r="R676" s="55">
        <v>50.53</v>
      </c>
      <c r="S676" s="55">
        <v>23.396000000000001</v>
      </c>
      <c r="T676" s="55">
        <v>50.543194880000001</v>
      </c>
      <c r="U676" s="55">
        <v>23.32787381</v>
      </c>
      <c r="V676" s="53" t="s">
        <v>91</v>
      </c>
      <c r="W676" s="85">
        <v>0</v>
      </c>
      <c r="X676" s="87">
        <v>0</v>
      </c>
      <c r="Y676" s="1" t="s">
        <v>7166</v>
      </c>
    </row>
    <row r="677" spans="1:25" ht="50.1" hidden="1" customHeight="1" x14ac:dyDescent="0.25">
      <c r="A677" s="53" t="s">
        <v>91</v>
      </c>
      <c r="B677" s="53" t="str">
        <f>IF(COUNTIF('Aglomeracje 2022 r.'!$C$13:$C$207,' Dane pomocnicze (ze spr. 21)'!C677)=1,"TAK",IF(COUNTIF('Aglomeracje 2022 r.'!$C$13:$C$207,' Dane pomocnicze (ze spr. 21)'!C677)&gt;1,"TAK, UWAGA, wystepuje w sprawozdaniu więcej niż jeden raz!!!","BRAK"))</f>
        <v>BRAK</v>
      </c>
      <c r="C677" s="53" t="s">
        <v>768</v>
      </c>
      <c r="D677" s="53" t="s">
        <v>2018</v>
      </c>
      <c r="E677" s="53" t="s">
        <v>1639</v>
      </c>
      <c r="F677" s="53" t="s">
        <v>1923</v>
      </c>
      <c r="G677" s="53" t="s">
        <v>1962</v>
      </c>
      <c r="H677" s="53" t="s">
        <v>1930</v>
      </c>
      <c r="I677" s="53" t="s">
        <v>1820</v>
      </c>
      <c r="J677" s="53" t="s">
        <v>1809</v>
      </c>
      <c r="K677" s="53" t="s">
        <v>2018</v>
      </c>
      <c r="L677" s="53" t="s">
        <v>3715</v>
      </c>
      <c r="M677" s="53" t="s">
        <v>2018</v>
      </c>
      <c r="N677" s="53" t="s">
        <v>4269</v>
      </c>
      <c r="O677" s="54">
        <v>4869</v>
      </c>
      <c r="P677" s="53" t="s">
        <v>4270</v>
      </c>
      <c r="Q677" s="53">
        <v>1</v>
      </c>
      <c r="R677" s="55">
        <v>51.391599999999997</v>
      </c>
      <c r="S677" s="55">
        <v>23.191700000000001</v>
      </c>
      <c r="T677" s="55">
        <v>51.391399999999997</v>
      </c>
      <c r="U677" s="55">
        <v>23.202100000000002</v>
      </c>
      <c r="V677" s="53" t="s">
        <v>91</v>
      </c>
      <c r="W677" s="85">
        <v>15.92</v>
      </c>
      <c r="X677" s="87">
        <v>0</v>
      </c>
      <c r="Y677" s="1" t="s">
        <v>7525</v>
      </c>
    </row>
    <row r="678" spans="1:25" ht="50.1" hidden="1" customHeight="1" x14ac:dyDescent="0.25">
      <c r="A678" s="53" t="s">
        <v>91</v>
      </c>
      <c r="B678" s="53" t="str">
        <f>IF(COUNTIF('Aglomeracje 2022 r.'!$C$13:$C$207,' Dane pomocnicze (ze spr. 21)'!C678)=1,"TAK",IF(COUNTIF('Aglomeracje 2022 r.'!$C$13:$C$207,' Dane pomocnicze (ze spr. 21)'!C678)&gt;1,"TAK, UWAGA, wystepuje w sprawozdaniu więcej niż jeden raz!!!","BRAK"))</f>
        <v>BRAK</v>
      </c>
      <c r="C678" s="53" t="s">
        <v>769</v>
      </c>
      <c r="D678" s="53" t="s">
        <v>2021</v>
      </c>
      <c r="E678" s="53" t="s">
        <v>1745</v>
      </c>
      <c r="F678" s="53" t="s">
        <v>1923</v>
      </c>
      <c r="G678" s="53" t="s">
        <v>1963</v>
      </c>
      <c r="H678" s="53" t="s">
        <v>1930</v>
      </c>
      <c r="I678" s="53" t="s">
        <v>1820</v>
      </c>
      <c r="J678" s="53" t="s">
        <v>1636</v>
      </c>
      <c r="K678" s="53" t="s">
        <v>1962</v>
      </c>
      <c r="L678" s="53" t="s">
        <v>3715</v>
      </c>
      <c r="M678" s="53" t="s">
        <v>1962</v>
      </c>
      <c r="N678" s="53" t="s">
        <v>4277</v>
      </c>
      <c r="O678" s="54">
        <v>12703</v>
      </c>
      <c r="P678" s="53" t="s">
        <v>4278</v>
      </c>
      <c r="Q678" s="53">
        <v>0</v>
      </c>
      <c r="R678" s="55">
        <v>51.550899999999999</v>
      </c>
      <c r="S678" s="55">
        <v>23.549900000000001</v>
      </c>
      <c r="T678" s="55">
        <v>51.540599999999998</v>
      </c>
      <c r="U678" s="55">
        <v>23.553599999999999</v>
      </c>
      <c r="V678" s="53" t="s">
        <v>91</v>
      </c>
      <c r="W678" s="85">
        <v>4.3</v>
      </c>
      <c r="X678" s="87">
        <v>0</v>
      </c>
      <c r="Y678" s="1" t="s">
        <v>7315</v>
      </c>
    </row>
    <row r="679" spans="1:25" ht="50.1" hidden="1" customHeight="1" x14ac:dyDescent="0.25">
      <c r="A679" s="53" t="s">
        <v>91</v>
      </c>
      <c r="B679" s="53" t="str">
        <f>IF(COUNTIF('Aglomeracje 2022 r.'!$C$13:$C$207,' Dane pomocnicze (ze spr. 21)'!C679)=1,"TAK",IF(COUNTIF('Aglomeracje 2022 r.'!$C$13:$C$207,' Dane pomocnicze (ze spr. 21)'!C679)&gt;1,"TAK, UWAGA, wystepuje w sprawozdaniu więcej niż jeden raz!!!","BRAK"))</f>
        <v>BRAK</v>
      </c>
      <c r="C679" s="53" t="s">
        <v>770</v>
      </c>
      <c r="D679" s="53" t="s">
        <v>2025</v>
      </c>
      <c r="E679" s="53" t="s">
        <v>1639</v>
      </c>
      <c r="F679" s="53" t="s">
        <v>1923</v>
      </c>
      <c r="G679" s="53" t="s">
        <v>1939</v>
      </c>
      <c r="H679" s="53" t="s">
        <v>1925</v>
      </c>
      <c r="I679" s="53" t="s">
        <v>1820</v>
      </c>
      <c r="J679" s="53" t="s">
        <v>1809</v>
      </c>
      <c r="K679" s="53" t="s">
        <v>2025</v>
      </c>
      <c r="L679" s="53" t="s">
        <v>3715</v>
      </c>
      <c r="M679" s="53" t="s">
        <v>2025</v>
      </c>
      <c r="N679" s="53" t="s">
        <v>4284</v>
      </c>
      <c r="O679" s="54">
        <v>3610</v>
      </c>
      <c r="P679" s="53" t="s">
        <v>4285</v>
      </c>
      <c r="Q679" s="53">
        <v>1</v>
      </c>
      <c r="R679" s="55">
        <v>51.557699999999997</v>
      </c>
      <c r="S679" s="55">
        <v>22.5105</v>
      </c>
      <c r="T679" s="55">
        <v>51.552100000000003</v>
      </c>
      <c r="U679" s="55">
        <v>22.546099999999999</v>
      </c>
      <c r="V679" s="53" t="s">
        <v>91</v>
      </c>
      <c r="W679" s="85">
        <v>0</v>
      </c>
      <c r="X679" s="87">
        <v>0</v>
      </c>
      <c r="Y679" s="1" t="s">
        <v>7166</v>
      </c>
    </row>
    <row r="680" spans="1:25" ht="50.1" hidden="1" customHeight="1" x14ac:dyDescent="0.25">
      <c r="A680" s="53" t="s">
        <v>91</v>
      </c>
      <c r="B680" s="53" t="str">
        <f>IF(COUNTIF('Aglomeracje 2022 r.'!$C$13:$C$207,' Dane pomocnicze (ze spr. 21)'!C680)=1,"TAK",IF(COUNTIF('Aglomeracje 2022 r.'!$C$13:$C$207,' Dane pomocnicze (ze spr. 21)'!C680)&gt;1,"TAK, UWAGA, wystepuje w sprawozdaniu więcej niż jeden raz!!!","BRAK"))</f>
        <v>BRAK</v>
      </c>
      <c r="C680" s="53" t="s">
        <v>771</v>
      </c>
      <c r="D680" s="53" t="s">
        <v>2026</v>
      </c>
      <c r="E680" s="53" t="s">
        <v>1639</v>
      </c>
      <c r="F680" s="53" t="s">
        <v>1923</v>
      </c>
      <c r="G680" s="53" t="s">
        <v>1939</v>
      </c>
      <c r="H680" s="53" t="s">
        <v>1925</v>
      </c>
      <c r="I680" s="53" t="s">
        <v>1820</v>
      </c>
      <c r="J680" s="53" t="s">
        <v>1809</v>
      </c>
      <c r="K680" s="53" t="s">
        <v>2026</v>
      </c>
      <c r="L680" s="53" t="s">
        <v>3715</v>
      </c>
      <c r="M680" s="53" t="s">
        <v>2026</v>
      </c>
      <c r="N680" s="53" t="s">
        <v>4286</v>
      </c>
      <c r="O680" s="54">
        <v>2823</v>
      </c>
      <c r="P680" s="53" t="s">
        <v>4287</v>
      </c>
      <c r="Q680" s="53">
        <v>1</v>
      </c>
      <c r="R680" s="55">
        <v>51.601300000000002</v>
      </c>
      <c r="S680" s="55">
        <v>22.2773</v>
      </c>
      <c r="T680" s="55">
        <v>51.599200000000003</v>
      </c>
      <c r="U680" s="55">
        <v>22.255800000000001</v>
      </c>
      <c r="V680" s="53" t="s">
        <v>91</v>
      </c>
      <c r="W680" s="85">
        <v>0</v>
      </c>
      <c r="X680" s="87">
        <v>0</v>
      </c>
      <c r="Y680" s="1" t="s">
        <v>7166</v>
      </c>
    </row>
    <row r="681" spans="1:25" ht="50.1" hidden="1" customHeight="1" x14ac:dyDescent="0.25">
      <c r="A681" s="53" t="s">
        <v>91</v>
      </c>
      <c r="B681" s="53" t="str">
        <f>IF(COUNTIF('Aglomeracje 2022 r.'!$C$13:$C$207,' Dane pomocnicze (ze spr. 21)'!C681)=1,"TAK",IF(COUNTIF('Aglomeracje 2022 r.'!$C$13:$C$207,' Dane pomocnicze (ze spr. 21)'!C681)&gt;1,"TAK, UWAGA, wystepuje w sprawozdaniu więcej niż jeden raz!!!","BRAK"))</f>
        <v>BRAK</v>
      </c>
      <c r="C681" s="53" t="s">
        <v>772</v>
      </c>
      <c r="D681" s="53" t="s">
        <v>2027</v>
      </c>
      <c r="E681" s="53" t="s">
        <v>1639</v>
      </c>
      <c r="F681" s="53" t="s">
        <v>1923</v>
      </c>
      <c r="G681" s="53" t="s">
        <v>1947</v>
      </c>
      <c r="H681" s="53" t="s">
        <v>1995</v>
      </c>
      <c r="I681" s="53" t="s">
        <v>1820</v>
      </c>
      <c r="J681" s="53" t="s">
        <v>1809</v>
      </c>
      <c r="K681" s="53" t="s">
        <v>2027</v>
      </c>
      <c r="L681" s="53" t="s">
        <v>3715</v>
      </c>
      <c r="M681" s="53" t="s">
        <v>2027</v>
      </c>
      <c r="N681" s="53" t="s">
        <v>4288</v>
      </c>
      <c r="O681" s="54">
        <v>2992</v>
      </c>
      <c r="P681" s="53" t="s">
        <v>4289</v>
      </c>
      <c r="Q681" s="53">
        <v>1</v>
      </c>
      <c r="R681" s="55">
        <v>52.207000000000001</v>
      </c>
      <c r="S681" s="55">
        <v>23.0885</v>
      </c>
      <c r="T681" s="55">
        <v>52.202399999999997</v>
      </c>
      <c r="U681" s="55">
        <v>23.097999999999999</v>
      </c>
      <c r="V681" s="53" t="s">
        <v>91</v>
      </c>
      <c r="W681" s="85">
        <v>2</v>
      </c>
      <c r="X681" s="87">
        <v>0</v>
      </c>
      <c r="Y681" s="1" t="s">
        <v>7224</v>
      </c>
    </row>
    <row r="682" spans="1:25" ht="50.1" hidden="1" customHeight="1" x14ac:dyDescent="0.25">
      <c r="A682" s="53" t="s">
        <v>91</v>
      </c>
      <c r="B682" s="53" t="str">
        <f>IF(COUNTIF('Aglomeracje 2022 r.'!$C$13:$C$207,' Dane pomocnicze (ze spr. 21)'!C682)=1,"TAK",IF(COUNTIF('Aglomeracje 2022 r.'!$C$13:$C$207,' Dane pomocnicze (ze spr. 21)'!C682)&gt;1,"TAK, UWAGA, wystepuje w sprawozdaniu więcej niż jeden raz!!!","BRAK"))</f>
        <v>BRAK</v>
      </c>
      <c r="C682" s="53" t="s">
        <v>773</v>
      </c>
      <c r="D682" s="53" t="s">
        <v>2029</v>
      </c>
      <c r="E682" s="53" t="s">
        <v>1639</v>
      </c>
      <c r="F682" s="53" t="s">
        <v>1923</v>
      </c>
      <c r="G682" s="53" t="s">
        <v>1963</v>
      </c>
      <c r="H682" s="53" t="s">
        <v>1930</v>
      </c>
      <c r="I682" s="53" t="s">
        <v>1820</v>
      </c>
      <c r="J682" s="53" t="s">
        <v>1809</v>
      </c>
      <c r="K682" s="53" t="s">
        <v>2029</v>
      </c>
      <c r="L682" s="53" t="s">
        <v>3715</v>
      </c>
      <c r="M682" s="53" t="s">
        <v>2029</v>
      </c>
      <c r="N682" s="53" t="s">
        <v>4291</v>
      </c>
      <c r="O682" s="54">
        <v>2419</v>
      </c>
      <c r="P682" s="53" t="s">
        <v>4292</v>
      </c>
      <c r="Q682" s="53">
        <v>1</v>
      </c>
      <c r="R682" s="55">
        <v>51.322699999999998</v>
      </c>
      <c r="S682" s="55">
        <v>23.6191</v>
      </c>
      <c r="T682" s="55">
        <v>51.337499999999999</v>
      </c>
      <c r="U682" s="55">
        <v>23.632999999999999</v>
      </c>
      <c r="V682" s="53" t="s">
        <v>91</v>
      </c>
      <c r="W682" s="85">
        <v>0</v>
      </c>
      <c r="X682" s="87">
        <v>0</v>
      </c>
      <c r="Y682" s="1" t="s">
        <v>7166</v>
      </c>
    </row>
    <row r="683" spans="1:25" ht="50.1" hidden="1" customHeight="1" x14ac:dyDescent="0.25">
      <c r="A683" s="53" t="s">
        <v>91</v>
      </c>
      <c r="B683" s="53" t="str">
        <f>IF(COUNTIF('Aglomeracje 2022 r.'!$C$13:$C$207,' Dane pomocnicze (ze spr. 21)'!C683)=1,"TAK",IF(COUNTIF('Aglomeracje 2022 r.'!$C$13:$C$207,' Dane pomocnicze (ze spr. 21)'!C683)&gt;1,"TAK, UWAGA, wystepuje w sprawozdaniu więcej niż jeden raz!!!","BRAK"))</f>
        <v>BRAK</v>
      </c>
      <c r="C683" s="53" t="s">
        <v>774</v>
      </c>
      <c r="D683" s="53" t="s">
        <v>2030</v>
      </c>
      <c r="E683" s="53" t="s">
        <v>1639</v>
      </c>
      <c r="F683" s="53" t="s">
        <v>1923</v>
      </c>
      <c r="G683" s="53" t="s">
        <v>1940</v>
      </c>
      <c r="H683" s="53" t="s">
        <v>1925</v>
      </c>
      <c r="I683" s="53" t="s">
        <v>1820</v>
      </c>
      <c r="J683" s="53" t="s">
        <v>1809</v>
      </c>
      <c r="K683" s="53" t="s">
        <v>4293</v>
      </c>
      <c r="L683" s="53" t="s">
        <v>3715</v>
      </c>
      <c r="M683" s="53" t="s">
        <v>4293</v>
      </c>
      <c r="N683" s="53" t="s">
        <v>4294</v>
      </c>
      <c r="O683" s="54">
        <v>3541</v>
      </c>
      <c r="P683" s="53" t="s">
        <v>4295</v>
      </c>
      <c r="Q683" s="53">
        <v>1</v>
      </c>
      <c r="R683" s="55">
        <v>50.952100000000002</v>
      </c>
      <c r="S683" s="55">
        <v>22.3874</v>
      </c>
      <c r="T683" s="55">
        <v>50.976700000000001</v>
      </c>
      <c r="U683" s="55">
        <v>22.411000000000001</v>
      </c>
      <c r="V683" s="53" t="s">
        <v>91</v>
      </c>
      <c r="W683" s="85">
        <v>0</v>
      </c>
      <c r="X683" s="87">
        <v>12</v>
      </c>
      <c r="Y683" s="1" t="s">
        <v>7171</v>
      </c>
    </row>
    <row r="684" spans="1:25" ht="50.1" hidden="1" customHeight="1" x14ac:dyDescent="0.25">
      <c r="A684" s="53" t="s">
        <v>91</v>
      </c>
      <c r="B684" s="53" t="str">
        <f>IF(COUNTIF('Aglomeracje 2022 r.'!$C$13:$C$207,' Dane pomocnicze (ze spr. 21)'!C684)=1,"TAK",IF(COUNTIF('Aglomeracje 2022 r.'!$C$13:$C$207,' Dane pomocnicze (ze spr. 21)'!C684)&gt;1,"TAK, UWAGA, wystepuje w sprawozdaniu więcej niż jeden raz!!!","BRAK"))</f>
        <v>BRAK</v>
      </c>
      <c r="C684" s="53" t="s">
        <v>775</v>
      </c>
      <c r="D684" s="53" t="s">
        <v>2031</v>
      </c>
      <c r="E684" s="53" t="s">
        <v>1639</v>
      </c>
      <c r="F684" s="53" t="s">
        <v>1923</v>
      </c>
      <c r="G684" s="53" t="s">
        <v>1939</v>
      </c>
      <c r="H684" s="53" t="s">
        <v>1925</v>
      </c>
      <c r="I684" s="53" t="s">
        <v>1820</v>
      </c>
      <c r="J684" s="53" t="s">
        <v>1809</v>
      </c>
      <c r="K684" s="53" t="s">
        <v>4296</v>
      </c>
      <c r="L684" s="53" t="s">
        <v>3715</v>
      </c>
      <c r="M684" s="53" t="s">
        <v>4296</v>
      </c>
      <c r="N684" s="53" t="s">
        <v>4297</v>
      </c>
      <c r="O684" s="54">
        <v>2400</v>
      </c>
      <c r="P684" s="53" t="s">
        <v>4298</v>
      </c>
      <c r="Q684" s="53">
        <v>1</v>
      </c>
      <c r="R684" s="55">
        <v>51.4709</v>
      </c>
      <c r="S684" s="55">
        <v>22.94</v>
      </c>
      <c r="T684" s="55">
        <v>51.513300000000001</v>
      </c>
      <c r="U684" s="55">
        <v>22.9222</v>
      </c>
      <c r="V684" s="53" t="s">
        <v>91</v>
      </c>
      <c r="W684" s="85">
        <v>2.44</v>
      </c>
      <c r="X684" s="87">
        <v>0</v>
      </c>
      <c r="Y684" s="1" t="s">
        <v>7526</v>
      </c>
    </row>
    <row r="685" spans="1:25" ht="50.1" hidden="1" customHeight="1" x14ac:dyDescent="0.25">
      <c r="A685" s="53" t="s">
        <v>91</v>
      </c>
      <c r="B685" s="53" t="str">
        <f>IF(COUNTIF('Aglomeracje 2022 r.'!$C$13:$C$207,' Dane pomocnicze (ze spr. 21)'!C685)=1,"TAK",IF(COUNTIF('Aglomeracje 2022 r.'!$C$13:$C$207,' Dane pomocnicze (ze spr. 21)'!C685)&gt;1,"TAK, UWAGA, wystepuje w sprawozdaniu więcej niż jeden raz!!!","BRAK"))</f>
        <v>BRAK</v>
      </c>
      <c r="C685" s="53" t="s">
        <v>776</v>
      </c>
      <c r="D685" s="53" t="s">
        <v>2391</v>
      </c>
      <c r="E685" s="53" t="s">
        <v>1639</v>
      </c>
      <c r="F685" s="53" t="s">
        <v>2385</v>
      </c>
      <c r="G685" s="53" t="s">
        <v>2392</v>
      </c>
      <c r="H685" s="53" t="s">
        <v>1995</v>
      </c>
      <c r="I685" s="53" t="s">
        <v>1820</v>
      </c>
      <c r="J685" s="53" t="s">
        <v>1809</v>
      </c>
      <c r="K685" s="53" t="s">
        <v>2391</v>
      </c>
      <c r="L685" s="53" t="s">
        <v>3617</v>
      </c>
      <c r="M685" s="53" t="s">
        <v>4933</v>
      </c>
      <c r="N685" s="53" t="s">
        <v>4934</v>
      </c>
      <c r="O685" s="54">
        <v>171000</v>
      </c>
      <c r="P685" s="53" t="s">
        <v>4935</v>
      </c>
      <c r="Q685" s="53">
        <v>1</v>
      </c>
      <c r="R685" s="55">
        <v>52.102600000000002</v>
      </c>
      <c r="S685" s="55">
        <v>22.162600000000001</v>
      </c>
      <c r="T685" s="55">
        <v>52.190100000000001</v>
      </c>
      <c r="U685" s="55">
        <v>22.2577</v>
      </c>
      <c r="V685" s="53" t="s">
        <v>91</v>
      </c>
      <c r="W685" s="85">
        <v>5</v>
      </c>
      <c r="X685" s="87">
        <v>3</v>
      </c>
      <c r="Y685" s="1" t="s">
        <v>7527</v>
      </c>
    </row>
    <row r="686" spans="1:25" ht="50.1" hidden="1" customHeight="1" x14ac:dyDescent="0.25">
      <c r="A686" s="53" t="s">
        <v>91</v>
      </c>
      <c r="B686" s="53" t="str">
        <f>IF(COUNTIF('Aglomeracje 2022 r.'!$C$13:$C$207,' Dane pomocnicze (ze spr. 21)'!C686)=1,"TAK",IF(COUNTIF('Aglomeracje 2022 r.'!$C$13:$C$207,' Dane pomocnicze (ze spr. 21)'!C686)&gt;1,"TAK, UWAGA, wystepuje w sprawozdaniu więcej niż jeden raz!!!","BRAK"))</f>
        <v>BRAK</v>
      </c>
      <c r="C686" s="53" t="s">
        <v>777</v>
      </c>
      <c r="D686" s="53" t="s">
        <v>2410</v>
      </c>
      <c r="E686" s="53" t="s">
        <v>1639</v>
      </c>
      <c r="F686" s="53" t="s">
        <v>2385</v>
      </c>
      <c r="G686" s="53" t="s">
        <v>2411</v>
      </c>
      <c r="H686" s="53" t="s">
        <v>1995</v>
      </c>
      <c r="I686" s="53" t="s">
        <v>1820</v>
      </c>
      <c r="J686" s="53" t="s">
        <v>1809</v>
      </c>
      <c r="K686" s="53" t="s">
        <v>2410</v>
      </c>
      <c r="L686" s="53" t="s">
        <v>3617</v>
      </c>
      <c r="M686" s="53" t="s">
        <v>2410</v>
      </c>
      <c r="N686" s="53" t="s">
        <v>4957</v>
      </c>
      <c r="O686" s="54">
        <v>26453</v>
      </c>
      <c r="P686" s="53" t="s">
        <v>4958</v>
      </c>
      <c r="Q686" s="53">
        <v>1</v>
      </c>
      <c r="R686" s="55">
        <v>52.801664000000002</v>
      </c>
      <c r="S686" s="55">
        <v>21.892562000000002</v>
      </c>
      <c r="T686" s="55">
        <v>52.789099999999998</v>
      </c>
      <c r="U686" s="55">
        <v>21.894600000000001</v>
      </c>
      <c r="V686" s="53" t="s">
        <v>91</v>
      </c>
      <c r="W686" s="85">
        <v>6.1</v>
      </c>
      <c r="X686" s="87">
        <v>0</v>
      </c>
      <c r="Y686" s="1" t="s">
        <v>7528</v>
      </c>
    </row>
    <row r="687" spans="1:25" ht="50.1" hidden="1" customHeight="1" x14ac:dyDescent="0.25">
      <c r="A687" s="53" t="s">
        <v>91</v>
      </c>
      <c r="B687" s="53" t="str">
        <f>IF(COUNTIF('Aglomeracje 2022 r.'!$C$13:$C$207,' Dane pomocnicze (ze spr. 21)'!C687)=1,"TAK",IF(COUNTIF('Aglomeracje 2022 r.'!$C$13:$C$207,' Dane pomocnicze (ze spr. 21)'!C687)&gt;1,"TAK, UWAGA, wystepuje w sprawozdaniu więcej niż jeden raz!!!","BRAK"))</f>
        <v>BRAK</v>
      </c>
      <c r="C687" s="53" t="s">
        <v>778</v>
      </c>
      <c r="D687" s="53" t="s">
        <v>2434</v>
      </c>
      <c r="E687" s="53" t="s">
        <v>1639</v>
      </c>
      <c r="F687" s="53" t="s">
        <v>2385</v>
      </c>
      <c r="G687" s="53" t="s">
        <v>2435</v>
      </c>
      <c r="H687" s="53" t="s">
        <v>1995</v>
      </c>
      <c r="I687" s="53" t="s">
        <v>1820</v>
      </c>
      <c r="J687" s="53" t="s">
        <v>1809</v>
      </c>
      <c r="K687" s="53" t="s">
        <v>2434</v>
      </c>
      <c r="L687" s="53" t="s">
        <v>3617</v>
      </c>
      <c r="M687" s="53" t="s">
        <v>4991</v>
      </c>
      <c r="N687" s="53" t="s">
        <v>4992</v>
      </c>
      <c r="O687" s="54">
        <v>39461</v>
      </c>
      <c r="P687" s="53" t="s">
        <v>4993</v>
      </c>
      <c r="Q687" s="53">
        <v>1</v>
      </c>
      <c r="R687" s="55">
        <v>52.398499999999999</v>
      </c>
      <c r="S687" s="55">
        <v>22.017600000000002</v>
      </c>
      <c r="T687" s="55">
        <v>52.404499999999999</v>
      </c>
      <c r="U687" s="55">
        <v>22.008800000000001</v>
      </c>
      <c r="V687" s="53" t="s">
        <v>91</v>
      </c>
      <c r="W687" s="85">
        <v>17.3</v>
      </c>
      <c r="X687" s="87">
        <v>2</v>
      </c>
      <c r="Y687" s="1" t="s">
        <v>7529</v>
      </c>
    </row>
    <row r="688" spans="1:25" ht="50.1" hidden="1" customHeight="1" x14ac:dyDescent="0.25">
      <c r="A688" s="53" t="s">
        <v>91</v>
      </c>
      <c r="B688" s="53" t="str">
        <f>IF(COUNTIF('Aglomeracje 2022 r.'!$C$13:$C$207,' Dane pomocnicze (ze spr. 21)'!C688)=1,"TAK",IF(COUNTIF('Aglomeracje 2022 r.'!$C$13:$C$207,' Dane pomocnicze (ze spr. 21)'!C688)&gt;1,"TAK, UWAGA, wystepuje w sprawozdaniu więcej niż jeden raz!!!","BRAK"))</f>
        <v>BRAK</v>
      </c>
      <c r="C688" s="53" t="s">
        <v>779</v>
      </c>
      <c r="D688" s="53" t="s">
        <v>1995</v>
      </c>
      <c r="E688" s="53" t="s">
        <v>1639</v>
      </c>
      <c r="F688" s="53" t="s">
        <v>2385</v>
      </c>
      <c r="G688" s="53" t="s">
        <v>2449</v>
      </c>
      <c r="H688" s="53" t="s">
        <v>1995</v>
      </c>
      <c r="I688" s="53" t="s">
        <v>1820</v>
      </c>
      <c r="J688" s="53" t="s">
        <v>1809</v>
      </c>
      <c r="K688" s="53" t="s">
        <v>5015</v>
      </c>
      <c r="L688" s="53" t="s">
        <v>3617</v>
      </c>
      <c r="M688" s="53" t="s">
        <v>5016</v>
      </c>
      <c r="N688" s="53" t="s">
        <v>5017</v>
      </c>
      <c r="O688" s="54">
        <v>47642</v>
      </c>
      <c r="P688" s="53" t="s">
        <v>5018</v>
      </c>
      <c r="Q688" s="53">
        <v>1</v>
      </c>
      <c r="R688" s="55">
        <v>52.406599999999997</v>
      </c>
      <c r="S688" s="55">
        <v>22.2425</v>
      </c>
      <c r="T688" s="55">
        <v>52.419199999999996</v>
      </c>
      <c r="U688" s="55">
        <v>22.238800000000001</v>
      </c>
      <c r="V688" s="53" t="s">
        <v>91</v>
      </c>
      <c r="W688" s="85">
        <v>0</v>
      </c>
      <c r="X688" s="87">
        <v>3.8</v>
      </c>
      <c r="Y688" s="1" t="s">
        <v>7530</v>
      </c>
    </row>
    <row r="689" spans="1:25" ht="50.1" hidden="1" customHeight="1" x14ac:dyDescent="0.25">
      <c r="A689" s="53" t="s">
        <v>91</v>
      </c>
      <c r="B689" s="53" t="str">
        <f>IF(COUNTIF('Aglomeracje 2022 r.'!$C$13:$C$207,' Dane pomocnicze (ze spr. 21)'!C689)=1,"TAK",IF(COUNTIF('Aglomeracje 2022 r.'!$C$13:$C$207,' Dane pomocnicze (ze spr. 21)'!C689)&gt;1,"TAK, UWAGA, wystepuje w sprawozdaniu więcej niż jeden raz!!!","BRAK"))</f>
        <v>BRAK</v>
      </c>
      <c r="C689" s="53" t="s">
        <v>780</v>
      </c>
      <c r="D689" s="53" t="s">
        <v>2460</v>
      </c>
      <c r="E689" s="53" t="s">
        <v>1639</v>
      </c>
      <c r="F689" s="53" t="s">
        <v>2385</v>
      </c>
      <c r="G689" s="53" t="s">
        <v>2435</v>
      </c>
      <c r="H689" s="53" t="s">
        <v>1995</v>
      </c>
      <c r="I689" s="53" t="s">
        <v>1820</v>
      </c>
      <c r="J689" s="53" t="s">
        <v>1809</v>
      </c>
      <c r="K689" s="53" t="s">
        <v>2460</v>
      </c>
      <c r="L689" s="53" t="s">
        <v>3669</v>
      </c>
      <c r="M689" s="53" t="s">
        <v>2460</v>
      </c>
      <c r="N689" s="53" t="s">
        <v>5036</v>
      </c>
      <c r="O689" s="54">
        <v>10191</v>
      </c>
      <c r="P689" s="53" t="s">
        <v>5037</v>
      </c>
      <c r="Q689" s="53">
        <v>1</v>
      </c>
      <c r="R689" s="55">
        <v>52.528399999999998</v>
      </c>
      <c r="S689" s="55">
        <v>21.686</v>
      </c>
      <c r="T689" s="55">
        <v>52.540199999999999</v>
      </c>
      <c r="U689" s="55">
        <v>21.724399999999999</v>
      </c>
      <c r="V689" s="53" t="s">
        <v>91</v>
      </c>
      <c r="W689" s="85">
        <v>0</v>
      </c>
      <c r="X689" s="87">
        <v>0</v>
      </c>
      <c r="Y689" s="1" t="s">
        <v>7166</v>
      </c>
    </row>
    <row r="690" spans="1:25" ht="50.1" hidden="1" customHeight="1" x14ac:dyDescent="0.25">
      <c r="A690" s="53" t="s">
        <v>91</v>
      </c>
      <c r="B690" s="53" t="str">
        <f>IF(COUNTIF('Aglomeracje 2022 r.'!$C$13:$C$207,' Dane pomocnicze (ze spr. 21)'!C690)=1,"TAK",IF(COUNTIF('Aglomeracje 2022 r.'!$C$13:$C$207,' Dane pomocnicze (ze spr. 21)'!C690)&gt;1,"TAK, UWAGA, wystepuje w sprawozdaniu więcej niż jeden raz!!!","BRAK"))</f>
        <v>BRAK</v>
      </c>
      <c r="C690" s="53" t="s">
        <v>781</v>
      </c>
      <c r="D690" s="53" t="s">
        <v>2478</v>
      </c>
      <c r="E690" s="53" t="s">
        <v>1639</v>
      </c>
      <c r="F690" s="53" t="s">
        <v>2385</v>
      </c>
      <c r="G690" s="53" t="s">
        <v>2411</v>
      </c>
      <c r="H690" s="53" t="s">
        <v>1995</v>
      </c>
      <c r="I690" s="53" t="s">
        <v>1820</v>
      </c>
      <c r="J690" s="53" t="s">
        <v>1809</v>
      </c>
      <c r="K690" s="53" t="s">
        <v>2478</v>
      </c>
      <c r="L690" s="53" t="s">
        <v>3715</v>
      </c>
      <c r="M690" s="53" t="s">
        <v>2478</v>
      </c>
      <c r="N690" s="53" t="s">
        <v>5065</v>
      </c>
      <c r="O690" s="54">
        <v>7316</v>
      </c>
      <c r="P690" s="53" t="s">
        <v>5066</v>
      </c>
      <c r="Q690" s="53">
        <v>1</v>
      </c>
      <c r="R690" s="55">
        <v>52.692300000000003</v>
      </c>
      <c r="S690" s="55">
        <v>22.056000000000001</v>
      </c>
      <c r="T690" s="55">
        <v>52.69</v>
      </c>
      <c r="U690" s="55">
        <v>22.04</v>
      </c>
      <c r="V690" s="53" t="s">
        <v>91</v>
      </c>
      <c r="W690" s="85">
        <v>20.079999999999998</v>
      </c>
      <c r="X690" s="87">
        <v>0</v>
      </c>
      <c r="Y690" s="1" t="s">
        <v>7531</v>
      </c>
    </row>
    <row r="691" spans="1:25" ht="50.1" hidden="1" customHeight="1" x14ac:dyDescent="0.25">
      <c r="A691" s="53" t="s">
        <v>91</v>
      </c>
      <c r="B691" s="53" t="str">
        <f>IF(COUNTIF('Aglomeracje 2022 r.'!$C$13:$C$207,' Dane pomocnicze (ze spr. 21)'!C691)=1,"TAK",IF(COUNTIF('Aglomeracje 2022 r.'!$C$13:$C$207,' Dane pomocnicze (ze spr. 21)'!C691)&gt;1,"TAK, UWAGA, wystepuje w sprawozdaniu więcej niż jeden raz!!!","BRAK"))</f>
        <v>BRAK</v>
      </c>
      <c r="C691" s="53" t="s">
        <v>782</v>
      </c>
      <c r="D691" s="53" t="s">
        <v>2481</v>
      </c>
      <c r="E691" s="53" t="s">
        <v>1639</v>
      </c>
      <c r="F691" s="53" t="s">
        <v>2385</v>
      </c>
      <c r="G691" s="53" t="s">
        <v>2482</v>
      </c>
      <c r="H691" s="53" t="s">
        <v>1995</v>
      </c>
      <c r="I691" s="53" t="s">
        <v>1820</v>
      </c>
      <c r="J691" s="53" t="s">
        <v>1809</v>
      </c>
      <c r="K691" s="53" t="s">
        <v>2481</v>
      </c>
      <c r="L691" s="53" t="s">
        <v>3669</v>
      </c>
      <c r="M691" s="53" t="s">
        <v>2481</v>
      </c>
      <c r="N691" s="53" t="s">
        <v>5071</v>
      </c>
      <c r="O691" s="54">
        <v>7437</v>
      </c>
      <c r="P691" s="53" t="s">
        <v>5072</v>
      </c>
      <c r="Q691" s="53">
        <v>1</v>
      </c>
      <c r="R691" s="55">
        <v>52.2121</v>
      </c>
      <c r="S691" s="55">
        <v>22.713999999999999</v>
      </c>
      <c r="T691" s="55">
        <v>52.217500000000001</v>
      </c>
      <c r="U691" s="55">
        <v>22.725100000000001</v>
      </c>
      <c r="V691" s="53" t="s">
        <v>91</v>
      </c>
      <c r="W691" s="85">
        <v>2.5</v>
      </c>
      <c r="X691" s="87">
        <v>0</v>
      </c>
      <c r="Y691" s="1" t="s">
        <v>7251</v>
      </c>
    </row>
    <row r="692" spans="1:25" ht="50.1" hidden="1" customHeight="1" x14ac:dyDescent="0.25">
      <c r="A692" s="53" t="s">
        <v>91</v>
      </c>
      <c r="B692" s="53" t="str">
        <f>IF(COUNTIF('Aglomeracje 2022 r.'!$C$13:$C$207,' Dane pomocnicze (ze spr. 21)'!C692)=1,"TAK",IF(COUNTIF('Aglomeracje 2022 r.'!$C$13:$C$207,' Dane pomocnicze (ze spr. 21)'!C692)&gt;1,"TAK, UWAGA, wystepuje w sprawozdaniu więcej niż jeden raz!!!","BRAK"))</f>
        <v>BRAK</v>
      </c>
      <c r="C692" s="53" t="s">
        <v>783</v>
      </c>
      <c r="D692" s="53" t="s">
        <v>2511</v>
      </c>
      <c r="E692" s="53" t="s">
        <v>1639</v>
      </c>
      <c r="F692" s="53" t="s">
        <v>2385</v>
      </c>
      <c r="G692" s="53" t="s">
        <v>2421</v>
      </c>
      <c r="H692" s="53" t="s">
        <v>1995</v>
      </c>
      <c r="I692" s="53" t="s">
        <v>1820</v>
      </c>
      <c r="J692" s="53" t="s">
        <v>1809</v>
      </c>
      <c r="K692" s="53" t="s">
        <v>2511</v>
      </c>
      <c r="L692" s="53" t="s">
        <v>3669</v>
      </c>
      <c r="M692" s="53" t="s">
        <v>2511</v>
      </c>
      <c r="N692" s="53" t="s">
        <v>5125</v>
      </c>
      <c r="O692" s="54">
        <v>5527</v>
      </c>
      <c r="P692" s="53" t="s">
        <v>783</v>
      </c>
      <c r="Q692" s="53">
        <v>1</v>
      </c>
      <c r="R692" s="55">
        <v>52.165399999999998</v>
      </c>
      <c r="S692" s="55">
        <v>21.799600000000002</v>
      </c>
      <c r="T692" s="55">
        <v>52.164200000000001</v>
      </c>
      <c r="U692" s="55">
        <v>21.808700000000002</v>
      </c>
      <c r="V692" s="53" t="s">
        <v>91</v>
      </c>
      <c r="W692" s="85">
        <v>15.7</v>
      </c>
      <c r="X692" s="87">
        <v>0</v>
      </c>
      <c r="Y692" s="1" t="s">
        <v>7532</v>
      </c>
    </row>
    <row r="693" spans="1:25" ht="50.1" hidden="1" customHeight="1" x14ac:dyDescent="0.25">
      <c r="A693" s="53" t="s">
        <v>91</v>
      </c>
      <c r="B693" s="53" t="str">
        <f>IF(COUNTIF('Aglomeracje 2022 r.'!$C$13:$C$207,' Dane pomocnicze (ze spr. 21)'!C693)=1,"TAK",IF(COUNTIF('Aglomeracje 2022 r.'!$C$13:$C$207,' Dane pomocnicze (ze spr. 21)'!C693)&gt;1,"TAK, UWAGA, wystepuje w sprawozdaniu więcej niż jeden raz!!!","BRAK"))</f>
        <v>BRAK</v>
      </c>
      <c r="C693" s="53" t="s">
        <v>784</v>
      </c>
      <c r="D693" s="53" t="s">
        <v>2520</v>
      </c>
      <c r="E693" s="53" t="s">
        <v>1639</v>
      </c>
      <c r="F693" s="53" t="s">
        <v>2385</v>
      </c>
      <c r="G693" s="53" t="s">
        <v>2421</v>
      </c>
      <c r="H693" s="53" t="s">
        <v>1995</v>
      </c>
      <c r="I693" s="53" t="s">
        <v>1820</v>
      </c>
      <c r="J693" s="53" t="s">
        <v>1809</v>
      </c>
      <c r="K693" s="53" t="s">
        <v>2520</v>
      </c>
      <c r="L693" s="53" t="s">
        <v>3669</v>
      </c>
      <c r="M693" s="53" t="s">
        <v>2520</v>
      </c>
      <c r="N693" s="53" t="s">
        <v>5139</v>
      </c>
      <c r="O693" s="54">
        <v>3154</v>
      </c>
      <c r="P693" s="53" t="s">
        <v>5140</v>
      </c>
      <c r="Q693" s="53">
        <v>1</v>
      </c>
      <c r="R693" s="55">
        <v>52.209200000000003</v>
      </c>
      <c r="S693" s="55">
        <v>21.815000000000001</v>
      </c>
      <c r="T693" s="55">
        <v>52.200490000000002</v>
      </c>
      <c r="U693" s="55">
        <v>21.805340000000001</v>
      </c>
      <c r="V693" s="53" t="s">
        <v>91</v>
      </c>
      <c r="W693" s="85">
        <v>0.5</v>
      </c>
      <c r="X693" s="87">
        <v>0</v>
      </c>
      <c r="Y693" s="1" t="s">
        <v>7167</v>
      </c>
    </row>
    <row r="694" spans="1:25" ht="50.1" hidden="1" customHeight="1" x14ac:dyDescent="0.25">
      <c r="A694" s="53" t="s">
        <v>91</v>
      </c>
      <c r="B694" s="53" t="str">
        <f>IF(COUNTIF('Aglomeracje 2022 r.'!$C$13:$C$207,' Dane pomocnicze (ze spr. 21)'!C694)=1,"TAK",IF(COUNTIF('Aglomeracje 2022 r.'!$C$13:$C$207,' Dane pomocnicze (ze spr. 21)'!C694)&gt;1,"TAK, UWAGA, wystepuje w sprawozdaniu więcej niż jeden raz!!!","BRAK"))</f>
        <v>BRAK</v>
      </c>
      <c r="C694" s="53" t="s">
        <v>785</v>
      </c>
      <c r="D694" s="53" t="s">
        <v>2526</v>
      </c>
      <c r="E694" s="53" t="s">
        <v>1639</v>
      </c>
      <c r="F694" s="53" t="s">
        <v>2385</v>
      </c>
      <c r="G694" s="53" t="s">
        <v>2527</v>
      </c>
      <c r="H694" s="53" t="s">
        <v>1930</v>
      </c>
      <c r="I694" s="53" t="s">
        <v>1820</v>
      </c>
      <c r="J694" s="53" t="s">
        <v>1809</v>
      </c>
      <c r="K694" s="53" t="s">
        <v>2526</v>
      </c>
      <c r="L694" s="53" t="s">
        <v>3715</v>
      </c>
      <c r="M694" s="53" t="s">
        <v>2526</v>
      </c>
      <c r="N694" s="53" t="s">
        <v>5151</v>
      </c>
      <c r="O694" s="54">
        <v>2382</v>
      </c>
      <c r="P694" s="53" t="s">
        <v>5152</v>
      </c>
      <c r="Q694" s="53">
        <v>1</v>
      </c>
      <c r="R694" s="55">
        <v>52.184191779999999</v>
      </c>
      <c r="S694" s="55">
        <v>22.9364062</v>
      </c>
      <c r="T694" s="55">
        <v>52.17919792</v>
      </c>
      <c r="U694" s="55">
        <v>22.925363610000002</v>
      </c>
      <c r="V694" s="53" t="s">
        <v>91</v>
      </c>
      <c r="W694" s="85">
        <v>3</v>
      </c>
      <c r="X694" s="87">
        <v>33.9</v>
      </c>
      <c r="Y694" s="1" t="s">
        <v>7533</v>
      </c>
    </row>
    <row r="695" spans="1:25" ht="50.1" hidden="1" customHeight="1" x14ac:dyDescent="0.25">
      <c r="A695" s="53" t="s">
        <v>91</v>
      </c>
      <c r="B695" s="53" t="str">
        <f>IF(COUNTIF('Aglomeracje 2022 r.'!$C$13:$C$207,' Dane pomocnicze (ze spr. 21)'!C695)=1,"TAK",IF(COUNTIF('Aglomeracje 2022 r.'!$C$13:$C$207,' Dane pomocnicze (ze spr. 21)'!C695)&gt;1,"TAK, UWAGA, wystepuje w sprawozdaniu więcej niż jeden raz!!!","BRAK"))</f>
        <v>BRAK</v>
      </c>
      <c r="C695" s="53" t="s">
        <v>786</v>
      </c>
      <c r="D695" s="53" t="s">
        <v>2530</v>
      </c>
      <c r="E695" s="53" t="s">
        <v>1639</v>
      </c>
      <c r="F695" s="53" t="s">
        <v>2385</v>
      </c>
      <c r="G695" s="53" t="s">
        <v>2531</v>
      </c>
      <c r="H695" s="53" t="s">
        <v>1995</v>
      </c>
      <c r="I695" s="53" t="s">
        <v>1820</v>
      </c>
      <c r="J695" s="53" t="s">
        <v>1809</v>
      </c>
      <c r="K695" s="53" t="s">
        <v>2530</v>
      </c>
      <c r="L695" s="53" t="s">
        <v>3715</v>
      </c>
      <c r="M695" s="53" t="s">
        <v>2530</v>
      </c>
      <c r="N695" s="53" t="s">
        <v>5157</v>
      </c>
      <c r="O695" s="54">
        <v>4045</v>
      </c>
      <c r="P695" s="53" t="s">
        <v>5158</v>
      </c>
      <c r="Q695" s="53">
        <v>1</v>
      </c>
      <c r="R695" s="55">
        <v>52.177799999999998</v>
      </c>
      <c r="S695" s="55">
        <v>22.071000000000002</v>
      </c>
      <c r="T695" s="55">
        <v>52.178100000000001</v>
      </c>
      <c r="U695" s="55">
        <v>22.048100000000002</v>
      </c>
      <c r="V695" s="53" t="s">
        <v>91</v>
      </c>
      <c r="W695" s="85">
        <v>1.2</v>
      </c>
      <c r="X695" s="87">
        <v>0</v>
      </c>
      <c r="Y695" s="1" t="s">
        <v>7231</v>
      </c>
    </row>
    <row r="696" spans="1:25" ht="50.1" hidden="1" customHeight="1" x14ac:dyDescent="0.25">
      <c r="A696" s="53" t="s">
        <v>91</v>
      </c>
      <c r="B696" s="53" t="str">
        <f>IF(COUNTIF('Aglomeracje 2022 r.'!$C$13:$C$207,' Dane pomocnicze (ze spr. 21)'!C696)=1,"TAK",IF(COUNTIF('Aglomeracje 2022 r.'!$C$13:$C$207,' Dane pomocnicze (ze spr. 21)'!C696)&gt;1,"TAK, UWAGA, wystepuje w sprawozdaniu więcej niż jeden raz!!!","BRAK"))</f>
        <v>BRAK</v>
      </c>
      <c r="C696" s="53" t="s">
        <v>787</v>
      </c>
      <c r="D696" s="53" t="s">
        <v>2539</v>
      </c>
      <c r="E696" s="53" t="s">
        <v>1650</v>
      </c>
      <c r="F696" s="53" t="s">
        <v>2385</v>
      </c>
      <c r="G696" s="53" t="s">
        <v>2531</v>
      </c>
      <c r="H696" s="53" t="s">
        <v>1995</v>
      </c>
      <c r="I696" s="53" t="s">
        <v>1820</v>
      </c>
      <c r="J696" s="53" t="s">
        <v>1809</v>
      </c>
      <c r="K696" s="53" t="s">
        <v>2539</v>
      </c>
      <c r="L696" s="53" t="s">
        <v>3715</v>
      </c>
      <c r="M696" s="53" t="s">
        <v>2539</v>
      </c>
      <c r="N696" s="53" t="s">
        <v>5173</v>
      </c>
      <c r="O696" s="54">
        <v>9226</v>
      </c>
      <c r="P696" s="53" t="s">
        <v>5174</v>
      </c>
      <c r="Q696" s="53">
        <v>3</v>
      </c>
      <c r="R696" s="55">
        <v>52.108800000000002</v>
      </c>
      <c r="S696" s="55">
        <v>22.138300000000001</v>
      </c>
      <c r="T696" s="55">
        <v>0</v>
      </c>
      <c r="U696" s="55">
        <v>0</v>
      </c>
      <c r="V696" s="53" t="s">
        <v>91</v>
      </c>
      <c r="W696" s="85">
        <v>0</v>
      </c>
      <c r="X696" s="87">
        <v>0</v>
      </c>
      <c r="Y696" s="1" t="s">
        <v>7166</v>
      </c>
    </row>
    <row r="697" spans="1:25" ht="50.1" hidden="1" customHeight="1" x14ac:dyDescent="0.25">
      <c r="A697" s="53" t="s">
        <v>91</v>
      </c>
      <c r="B697" s="53" t="str">
        <f>IF(COUNTIF('Aglomeracje 2022 r.'!$C$13:$C$207,' Dane pomocnicze (ze spr. 21)'!C697)=1,"TAK",IF(COUNTIF('Aglomeracje 2022 r.'!$C$13:$C$207,' Dane pomocnicze (ze spr. 21)'!C697)&gt;1,"TAK, UWAGA, wystepuje w sprawozdaniu więcej niż jeden raz!!!","BRAK"))</f>
        <v>BRAK</v>
      </c>
      <c r="C697" s="53" t="s">
        <v>788</v>
      </c>
      <c r="D697" s="53" t="s">
        <v>2540</v>
      </c>
      <c r="E697" s="53" t="s">
        <v>1639</v>
      </c>
      <c r="F697" s="53" t="s">
        <v>2385</v>
      </c>
      <c r="G697" s="53" t="s">
        <v>2531</v>
      </c>
      <c r="H697" s="53" t="s">
        <v>1995</v>
      </c>
      <c r="I697" s="53" t="s">
        <v>1820</v>
      </c>
      <c r="J697" s="53" t="s">
        <v>1809</v>
      </c>
      <c r="K697" s="53" t="s">
        <v>2540</v>
      </c>
      <c r="L697" s="53" t="s">
        <v>3715</v>
      </c>
      <c r="M697" s="53" t="s">
        <v>2540</v>
      </c>
      <c r="N697" s="53" t="s">
        <v>5175</v>
      </c>
      <c r="O697" s="54">
        <v>2564</v>
      </c>
      <c r="P697" s="53" t="s">
        <v>788</v>
      </c>
      <c r="Q697" s="53">
        <v>1</v>
      </c>
      <c r="R697" s="55">
        <v>52.08753961</v>
      </c>
      <c r="S697" s="55">
        <v>22.440300000000001</v>
      </c>
      <c r="T697" s="55">
        <v>52.0852</v>
      </c>
      <c r="U697" s="55">
        <v>22.4299</v>
      </c>
      <c r="V697" s="53" t="s">
        <v>91</v>
      </c>
      <c r="W697" s="85">
        <v>5.12</v>
      </c>
      <c r="X697" s="87">
        <v>0</v>
      </c>
      <c r="Y697" s="1" t="s">
        <v>7534</v>
      </c>
    </row>
    <row r="698" spans="1:25" ht="50.1" hidden="1" customHeight="1" x14ac:dyDescent="0.25">
      <c r="A698" s="53" t="s">
        <v>91</v>
      </c>
      <c r="B698" s="53" t="str">
        <f>IF(COUNTIF('Aglomeracje 2022 r.'!$C$13:$C$207,' Dane pomocnicze (ze spr. 21)'!C698)=1,"TAK",IF(COUNTIF('Aglomeracje 2022 r.'!$C$13:$C$207,' Dane pomocnicze (ze spr. 21)'!C698)&gt;1,"TAK, UWAGA, wystepuje w sprawozdaniu więcej niż jeden raz!!!","BRAK"))</f>
        <v>BRAK</v>
      </c>
      <c r="C698" s="53" t="s">
        <v>789</v>
      </c>
      <c r="D698" s="53" t="s">
        <v>2541</v>
      </c>
      <c r="E698" s="53" t="s">
        <v>1639</v>
      </c>
      <c r="F698" s="53" t="s">
        <v>2385</v>
      </c>
      <c r="G698" s="53" t="s">
        <v>2531</v>
      </c>
      <c r="H698" s="53" t="s">
        <v>1995</v>
      </c>
      <c r="I698" s="53" t="s">
        <v>1820</v>
      </c>
      <c r="J698" s="53" t="s">
        <v>1809</v>
      </c>
      <c r="K698" s="53" t="s">
        <v>2541</v>
      </c>
      <c r="L698" s="53" t="s">
        <v>3715</v>
      </c>
      <c r="M698" s="53" t="s">
        <v>2541</v>
      </c>
      <c r="N698" s="53" t="s">
        <v>5176</v>
      </c>
      <c r="O698" s="54">
        <v>6939</v>
      </c>
      <c r="P698" s="53" t="s">
        <v>5177</v>
      </c>
      <c r="Q698" s="53">
        <v>1</v>
      </c>
      <c r="R698" s="55">
        <v>52.300600000000003</v>
      </c>
      <c r="S698" s="55">
        <v>22.466699999999999</v>
      </c>
      <c r="T698" s="55">
        <v>52.276800000000001</v>
      </c>
      <c r="U698" s="55">
        <v>22.416599999999999</v>
      </c>
      <c r="V698" s="53" t="s">
        <v>91</v>
      </c>
      <c r="W698" s="85">
        <v>0</v>
      </c>
      <c r="X698" s="87">
        <v>0</v>
      </c>
      <c r="Y698" s="1" t="s">
        <v>7166</v>
      </c>
    </row>
    <row r="699" spans="1:25" ht="50.1" hidden="1" customHeight="1" x14ac:dyDescent="0.25">
      <c r="A699" s="53" t="s">
        <v>91</v>
      </c>
      <c r="B699" s="53" t="str">
        <f>IF(COUNTIF('Aglomeracje 2022 r.'!$C$13:$C$207,' Dane pomocnicze (ze spr. 21)'!C699)=1,"TAK",IF(COUNTIF('Aglomeracje 2022 r.'!$C$13:$C$207,' Dane pomocnicze (ze spr. 21)'!C699)&gt;1,"TAK, UWAGA, wystepuje w sprawozdaniu więcej niż jeden raz!!!","BRAK"))</f>
        <v>BRAK</v>
      </c>
      <c r="C699" s="53" t="s">
        <v>790</v>
      </c>
      <c r="D699" s="53" t="s">
        <v>2543</v>
      </c>
      <c r="E699" s="53" t="s">
        <v>1639</v>
      </c>
      <c r="F699" s="53" t="s">
        <v>2385</v>
      </c>
      <c r="G699" s="53" t="s">
        <v>2531</v>
      </c>
      <c r="H699" s="53" t="s">
        <v>1995</v>
      </c>
      <c r="I699" s="53" t="s">
        <v>1820</v>
      </c>
      <c r="J699" s="53" t="s">
        <v>1809</v>
      </c>
      <c r="K699" s="53" t="s">
        <v>2543</v>
      </c>
      <c r="L699" s="53" t="s">
        <v>3715</v>
      </c>
      <c r="M699" s="53" t="s">
        <v>2543</v>
      </c>
      <c r="N699" s="53" t="s">
        <v>5180</v>
      </c>
      <c r="O699" s="54">
        <v>2354</v>
      </c>
      <c r="P699" s="53" t="s">
        <v>5181</v>
      </c>
      <c r="Q699" s="53">
        <v>1</v>
      </c>
      <c r="R699" s="55">
        <v>52.259300000000003</v>
      </c>
      <c r="S699" s="55">
        <v>22.252700000000001</v>
      </c>
      <c r="T699" s="55">
        <v>52.252200000000002</v>
      </c>
      <c r="U699" s="55">
        <v>22.251000000000001</v>
      </c>
      <c r="V699" s="53" t="s">
        <v>91</v>
      </c>
      <c r="W699" s="85">
        <v>0</v>
      </c>
      <c r="X699" s="87">
        <v>0</v>
      </c>
      <c r="Y699" s="1" t="s">
        <v>7166</v>
      </c>
    </row>
    <row r="700" spans="1:25" ht="50.1" hidden="1" customHeight="1" x14ac:dyDescent="0.25">
      <c r="A700" s="53" t="s">
        <v>91</v>
      </c>
      <c r="B700" s="53" t="str">
        <f>IF(COUNTIF('Aglomeracje 2022 r.'!$C$13:$C$207,' Dane pomocnicze (ze spr. 21)'!C700)=1,"TAK",IF(COUNTIF('Aglomeracje 2022 r.'!$C$13:$C$207,' Dane pomocnicze (ze spr. 21)'!C700)&gt;1,"TAK, UWAGA, wystepuje w sprawozdaniu więcej niż jeden raz!!!","BRAK"))</f>
        <v>BRAK</v>
      </c>
      <c r="C700" s="53" t="s">
        <v>791</v>
      </c>
      <c r="D700" s="53" t="s">
        <v>2547</v>
      </c>
      <c r="E700" s="53" t="s">
        <v>1639</v>
      </c>
      <c r="F700" s="53" t="s">
        <v>2385</v>
      </c>
      <c r="G700" s="53" t="s">
        <v>2531</v>
      </c>
      <c r="H700" s="53" t="s">
        <v>1995</v>
      </c>
      <c r="I700" s="53" t="s">
        <v>1820</v>
      </c>
      <c r="J700" s="53" t="s">
        <v>1809</v>
      </c>
      <c r="K700" s="53" t="s">
        <v>2547</v>
      </c>
      <c r="L700" s="53" t="s">
        <v>3715</v>
      </c>
      <c r="M700" s="53" t="s">
        <v>2547</v>
      </c>
      <c r="N700" s="53" t="s">
        <v>5188</v>
      </c>
      <c r="O700" s="54">
        <v>4009</v>
      </c>
      <c r="P700" s="53" t="s">
        <v>5189</v>
      </c>
      <c r="Q700" s="53">
        <v>1</v>
      </c>
      <c r="R700" s="55">
        <v>52.265798949999997</v>
      </c>
      <c r="S700" s="55">
        <v>22.112166139999999</v>
      </c>
      <c r="T700" s="55">
        <v>52.258960000000002</v>
      </c>
      <c r="U700" s="55">
        <v>22.096150000000002</v>
      </c>
      <c r="V700" s="53" t="s">
        <v>91</v>
      </c>
      <c r="W700" s="85">
        <v>21</v>
      </c>
      <c r="X700" s="87">
        <v>0</v>
      </c>
      <c r="Y700" s="1" t="s">
        <v>7285</v>
      </c>
    </row>
    <row r="701" spans="1:25" ht="50.1" hidden="1" customHeight="1" x14ac:dyDescent="0.25">
      <c r="A701" s="53" t="s">
        <v>91</v>
      </c>
      <c r="B701" s="53" t="str">
        <f>IF(COUNTIF('Aglomeracje 2022 r.'!$C$13:$C$207,' Dane pomocnicze (ze spr. 21)'!C701)=1,"TAK",IF(COUNTIF('Aglomeracje 2022 r.'!$C$13:$C$207,' Dane pomocnicze (ze spr. 21)'!C701)&gt;1,"TAK, UWAGA, wystepuje w sprawozdaniu więcej niż jeden raz!!!","BRAK"))</f>
        <v>BRAK</v>
      </c>
      <c r="C701" s="53" t="s">
        <v>792</v>
      </c>
      <c r="D701" s="53" t="s">
        <v>2551</v>
      </c>
      <c r="E701" s="53" t="s">
        <v>1639</v>
      </c>
      <c r="F701" s="53" t="s">
        <v>2385</v>
      </c>
      <c r="G701" s="53" t="s">
        <v>2552</v>
      </c>
      <c r="H701" s="53" t="s">
        <v>1995</v>
      </c>
      <c r="I701" s="53" t="s">
        <v>1820</v>
      </c>
      <c r="J701" s="53" t="s">
        <v>1809</v>
      </c>
      <c r="K701" s="53" t="s">
        <v>2551</v>
      </c>
      <c r="L701" s="53" t="s">
        <v>3669</v>
      </c>
      <c r="M701" s="53" t="s">
        <v>2551</v>
      </c>
      <c r="N701" s="53" t="s">
        <v>5196</v>
      </c>
      <c r="O701" s="54">
        <v>9891</v>
      </c>
      <c r="P701" s="53" t="s">
        <v>5197</v>
      </c>
      <c r="Q701" s="53">
        <v>1</v>
      </c>
      <c r="R701" s="55">
        <v>52.5916</v>
      </c>
      <c r="S701" s="55">
        <v>22.1431</v>
      </c>
      <c r="T701" s="55">
        <v>52.605499999999999</v>
      </c>
      <c r="U701" s="55">
        <v>22.146899999999999</v>
      </c>
      <c r="V701" s="53" t="s">
        <v>91</v>
      </c>
      <c r="W701" s="85">
        <v>0</v>
      </c>
      <c r="X701" s="87">
        <v>0</v>
      </c>
      <c r="Y701" s="1" t="s">
        <v>7166</v>
      </c>
    </row>
    <row r="702" spans="1:25" ht="50.1" hidden="1" customHeight="1" x14ac:dyDescent="0.25">
      <c r="A702" s="53" t="s">
        <v>91</v>
      </c>
      <c r="B702" s="53" t="str">
        <f>IF(COUNTIF('Aglomeracje 2022 r.'!$C$13:$C$207,' Dane pomocnicze (ze spr. 21)'!C702)=1,"TAK",IF(COUNTIF('Aglomeracje 2022 r.'!$C$13:$C$207,' Dane pomocnicze (ze spr. 21)'!C702)&gt;1,"TAK, UWAGA, wystepuje w sprawozdaniu więcej niż jeden raz!!!","BRAK"))</f>
        <v>BRAK</v>
      </c>
      <c r="C702" s="53" t="s">
        <v>793</v>
      </c>
      <c r="D702" s="53" t="s">
        <v>2554</v>
      </c>
      <c r="E702" s="53" t="s">
        <v>1639</v>
      </c>
      <c r="F702" s="53" t="s">
        <v>2385</v>
      </c>
      <c r="G702" s="53" t="s">
        <v>2441</v>
      </c>
      <c r="H702" s="53" t="s">
        <v>1995</v>
      </c>
      <c r="I702" s="53" t="s">
        <v>1820</v>
      </c>
      <c r="J702" s="53" t="s">
        <v>1809</v>
      </c>
      <c r="K702" s="53" t="s">
        <v>5202</v>
      </c>
      <c r="L702" s="53" t="s">
        <v>3715</v>
      </c>
      <c r="M702" s="53" t="s">
        <v>5202</v>
      </c>
      <c r="N702" s="53" t="s">
        <v>5203</v>
      </c>
      <c r="O702" s="54">
        <v>2300</v>
      </c>
      <c r="P702" s="53">
        <v>0</v>
      </c>
      <c r="Q702" s="53">
        <v>1</v>
      </c>
      <c r="R702" s="55">
        <v>52.6282</v>
      </c>
      <c r="S702" s="55">
        <v>21.586200000000002</v>
      </c>
      <c r="T702" s="55">
        <v>52.638190000000002</v>
      </c>
      <c r="U702" s="55">
        <v>21.579249999999998</v>
      </c>
      <c r="V702" s="53" t="s">
        <v>91</v>
      </c>
      <c r="W702" s="85">
        <v>0</v>
      </c>
      <c r="X702" s="87">
        <v>0</v>
      </c>
      <c r="Y702" s="1" t="s">
        <v>7166</v>
      </c>
    </row>
    <row r="703" spans="1:25" ht="50.1" hidden="1" customHeight="1" x14ac:dyDescent="0.25">
      <c r="A703" s="53" t="s">
        <v>91</v>
      </c>
      <c r="B703" s="53" t="str">
        <f>IF(COUNTIF('Aglomeracje 2022 r.'!$C$13:$C$207,' Dane pomocnicze (ze spr. 21)'!C703)=1,"TAK",IF(COUNTIF('Aglomeracje 2022 r.'!$C$13:$C$207,' Dane pomocnicze (ze spr. 21)'!C703)&gt;1,"TAK, UWAGA, wystepuje w sprawozdaniu więcej niż jeden raz!!!","BRAK"))</f>
        <v>BRAK</v>
      </c>
      <c r="C703" s="53" t="s">
        <v>794</v>
      </c>
      <c r="D703" s="53" t="s">
        <v>2558</v>
      </c>
      <c r="E703" s="53" t="s">
        <v>1639</v>
      </c>
      <c r="F703" s="53" t="s">
        <v>2385</v>
      </c>
      <c r="G703" s="53" t="s">
        <v>2406</v>
      </c>
      <c r="H703" s="53" t="s">
        <v>1995</v>
      </c>
      <c r="I703" s="53" t="s">
        <v>1820</v>
      </c>
      <c r="J703" s="53" t="s">
        <v>1809</v>
      </c>
      <c r="K703" s="53" t="s">
        <v>2558</v>
      </c>
      <c r="L703" s="53" t="s">
        <v>3715</v>
      </c>
      <c r="M703" s="53" t="s">
        <v>2558</v>
      </c>
      <c r="N703" s="53" t="s">
        <v>5210</v>
      </c>
      <c r="O703" s="54">
        <v>2821</v>
      </c>
      <c r="P703" s="53" t="s">
        <v>5211</v>
      </c>
      <c r="Q703" s="53">
        <v>1</v>
      </c>
      <c r="R703" s="55">
        <v>52.476300000000002</v>
      </c>
      <c r="S703" s="55">
        <v>21.635000000000002</v>
      </c>
      <c r="T703" s="55">
        <v>52.4955</v>
      </c>
      <c r="U703" s="55">
        <v>21.647200000000002</v>
      </c>
      <c r="V703" s="53" t="s">
        <v>91</v>
      </c>
      <c r="W703" s="85">
        <v>0</v>
      </c>
      <c r="X703" s="87">
        <v>0</v>
      </c>
      <c r="Y703" s="1" t="s">
        <v>7166</v>
      </c>
    </row>
    <row r="704" spans="1:25" ht="50.1" hidden="1" customHeight="1" x14ac:dyDescent="0.25">
      <c r="A704" s="53" t="s">
        <v>91</v>
      </c>
      <c r="B704" s="53" t="str">
        <f>IF(COUNTIF('Aglomeracje 2022 r.'!$C$13:$C$207,' Dane pomocnicze (ze spr. 21)'!C704)=1,"TAK",IF(COUNTIF('Aglomeracje 2022 r.'!$C$13:$C$207,' Dane pomocnicze (ze spr. 21)'!C704)&gt;1,"TAK, UWAGA, wystepuje w sprawozdaniu więcej niż jeden raz!!!","BRAK"))</f>
        <v>BRAK</v>
      </c>
      <c r="C704" s="53" t="s">
        <v>795</v>
      </c>
      <c r="D704" s="53" t="s">
        <v>2796</v>
      </c>
      <c r="E704" s="53" t="s">
        <v>1639</v>
      </c>
      <c r="F704" s="53" t="s">
        <v>2787</v>
      </c>
      <c r="G704" s="53" t="s">
        <v>2797</v>
      </c>
      <c r="H704" s="53" t="s">
        <v>1995</v>
      </c>
      <c r="I704" s="53" t="s">
        <v>1820</v>
      </c>
      <c r="J704" s="53" t="s">
        <v>1809</v>
      </c>
      <c r="K704" s="53" t="s">
        <v>2796</v>
      </c>
      <c r="L704" s="53" t="s">
        <v>3617</v>
      </c>
      <c r="M704" s="53" t="s">
        <v>2796</v>
      </c>
      <c r="N704" s="53" t="s">
        <v>5656</v>
      </c>
      <c r="O704" s="54">
        <v>58471</v>
      </c>
      <c r="P704" s="53" t="s">
        <v>5657</v>
      </c>
      <c r="Q704" s="53">
        <v>1</v>
      </c>
      <c r="R704" s="55">
        <v>52.427</v>
      </c>
      <c r="S704" s="55">
        <v>22.8626</v>
      </c>
      <c r="T704" s="55">
        <v>52.406100000000002</v>
      </c>
      <c r="U704" s="55">
        <v>22.877800000000001</v>
      </c>
      <c r="V704" s="53" t="s">
        <v>91</v>
      </c>
      <c r="W704" s="85">
        <v>0</v>
      </c>
      <c r="X704" s="87">
        <v>0</v>
      </c>
      <c r="Y704" s="1" t="s">
        <v>7166</v>
      </c>
    </row>
    <row r="705" spans="1:25" ht="50.1" hidden="1" customHeight="1" x14ac:dyDescent="0.25">
      <c r="A705" s="53" t="s">
        <v>91</v>
      </c>
      <c r="B705" s="53" t="str">
        <f>IF(COUNTIF('Aglomeracje 2022 r.'!$C$13:$C$207,' Dane pomocnicze (ze spr. 21)'!C705)=1,"TAK",IF(COUNTIF('Aglomeracje 2022 r.'!$C$13:$C$207,' Dane pomocnicze (ze spr. 21)'!C705)&gt;1,"TAK, UWAGA, wystepuje w sprawozdaniu więcej niż jeden raz!!!","BRAK"))</f>
        <v>BRAK</v>
      </c>
      <c r="C705" s="53" t="s">
        <v>796</v>
      </c>
      <c r="D705" s="53" t="s">
        <v>2801</v>
      </c>
      <c r="E705" s="53" t="s">
        <v>1639</v>
      </c>
      <c r="F705" s="53" t="s">
        <v>2787</v>
      </c>
      <c r="G705" s="53" t="s">
        <v>2801</v>
      </c>
      <c r="H705" s="53" t="s">
        <v>1995</v>
      </c>
      <c r="I705" s="53" t="s">
        <v>1820</v>
      </c>
      <c r="J705" s="53" t="s">
        <v>1809</v>
      </c>
      <c r="K705" s="53" t="s">
        <v>5663</v>
      </c>
      <c r="L705" s="53" t="s">
        <v>3669</v>
      </c>
      <c r="M705" s="53" t="s">
        <v>5664</v>
      </c>
      <c r="N705" s="53" t="s">
        <v>5665</v>
      </c>
      <c r="O705" s="54">
        <v>37645</v>
      </c>
      <c r="P705" s="53" t="s">
        <v>5666</v>
      </c>
      <c r="Q705" s="53">
        <v>1</v>
      </c>
      <c r="R705" s="55">
        <v>52.737400000000001</v>
      </c>
      <c r="S705" s="55">
        <v>23.589500000000001</v>
      </c>
      <c r="T705" s="55">
        <v>52.721400000000003</v>
      </c>
      <c r="U705" s="55">
        <v>23.584</v>
      </c>
      <c r="V705" s="53" t="s">
        <v>91</v>
      </c>
      <c r="W705" s="85">
        <v>0</v>
      </c>
      <c r="X705" s="87">
        <v>0</v>
      </c>
      <c r="Y705" s="1" t="s">
        <v>7166</v>
      </c>
    </row>
    <row r="706" spans="1:25" ht="50.1" hidden="1" customHeight="1" x14ac:dyDescent="0.25">
      <c r="A706" s="53" t="s">
        <v>91</v>
      </c>
      <c r="B706" s="53" t="str">
        <f>IF(COUNTIF('Aglomeracje 2022 r.'!$C$13:$C$207,' Dane pomocnicze (ze spr. 21)'!C706)=1,"TAK",IF(COUNTIF('Aglomeracje 2022 r.'!$C$13:$C$207,' Dane pomocnicze (ze spr. 21)'!C706)&gt;1,"TAK, UWAGA, wystepuje w sprawozdaniu więcej niż jeden raz!!!","BRAK"))</f>
        <v>BRAK</v>
      </c>
      <c r="C706" s="53" t="s">
        <v>797</v>
      </c>
      <c r="D706" s="53" t="s">
        <v>2817</v>
      </c>
      <c r="E706" s="53" t="s">
        <v>1639</v>
      </c>
      <c r="F706" s="53" t="s">
        <v>2787</v>
      </c>
      <c r="G706" s="53" t="s">
        <v>2818</v>
      </c>
      <c r="H706" s="53" t="s">
        <v>1995</v>
      </c>
      <c r="I706" s="53" t="s">
        <v>1820</v>
      </c>
      <c r="J706" s="53" t="s">
        <v>1809</v>
      </c>
      <c r="K706" s="53" t="s">
        <v>5687</v>
      </c>
      <c r="L706" s="53" t="s">
        <v>3617</v>
      </c>
      <c r="M706" s="53" t="s">
        <v>5687</v>
      </c>
      <c r="N706" s="53" t="s">
        <v>5688</v>
      </c>
      <c r="O706" s="54">
        <v>10055</v>
      </c>
      <c r="P706" s="53" t="s">
        <v>5689</v>
      </c>
      <c r="Q706" s="53">
        <v>1</v>
      </c>
      <c r="R706" s="55">
        <v>52.915500000000002</v>
      </c>
      <c r="S706" s="55">
        <v>22.513500000000001</v>
      </c>
      <c r="T706" s="55">
        <v>52.911900000000003</v>
      </c>
      <c r="U706" s="55">
        <v>22.485299999999999</v>
      </c>
      <c r="V706" s="53" t="s">
        <v>91</v>
      </c>
      <c r="W706" s="85">
        <v>2.9</v>
      </c>
      <c r="X706" s="87">
        <v>2</v>
      </c>
      <c r="Y706" s="1" t="s">
        <v>7535</v>
      </c>
    </row>
    <row r="707" spans="1:25" ht="50.1" hidden="1" customHeight="1" x14ac:dyDescent="0.25">
      <c r="A707" s="53" t="s">
        <v>91</v>
      </c>
      <c r="B707" s="53" t="str">
        <f>IF(COUNTIF('Aglomeracje 2022 r.'!$C$13:$C$207,' Dane pomocnicze (ze spr. 21)'!C707)=1,"TAK",IF(COUNTIF('Aglomeracje 2022 r.'!$C$13:$C$207,' Dane pomocnicze (ze spr. 21)'!C707)&gt;1,"TAK, UWAGA, wystepuje w sprawozdaniu więcej niż jeden raz!!!","BRAK"))</f>
        <v>BRAK</v>
      </c>
      <c r="C707" s="53" t="s">
        <v>798</v>
      </c>
      <c r="D707" s="53" t="s">
        <v>2824</v>
      </c>
      <c r="E707" s="53" t="s">
        <v>1639</v>
      </c>
      <c r="F707" s="53" t="s">
        <v>2787</v>
      </c>
      <c r="G707" s="53" t="s">
        <v>2818</v>
      </c>
      <c r="H707" s="53" t="s">
        <v>1995</v>
      </c>
      <c r="I707" s="53" t="s">
        <v>1820</v>
      </c>
      <c r="J707" s="53" t="s">
        <v>1809</v>
      </c>
      <c r="K707" s="53" t="s">
        <v>2824</v>
      </c>
      <c r="L707" s="53" t="s">
        <v>3641</v>
      </c>
      <c r="M707" s="53" t="s">
        <v>5697</v>
      </c>
      <c r="N707" s="53" t="s">
        <v>5698</v>
      </c>
      <c r="O707" s="54">
        <v>4939</v>
      </c>
      <c r="P707" s="53" t="s">
        <v>5699</v>
      </c>
      <c r="Q707" s="53">
        <v>1</v>
      </c>
      <c r="R707" s="55">
        <v>52.678258030000002</v>
      </c>
      <c r="S707" s="55">
        <v>22.498338690000001</v>
      </c>
      <c r="T707" s="55">
        <v>52.669800000000002</v>
      </c>
      <c r="U707" s="55">
        <v>22.486799999999999</v>
      </c>
      <c r="V707" s="53" t="s">
        <v>91</v>
      </c>
      <c r="W707" s="85">
        <v>7</v>
      </c>
      <c r="X707" s="87">
        <v>5</v>
      </c>
      <c r="Y707" s="1" t="s">
        <v>7536</v>
      </c>
    </row>
    <row r="708" spans="1:25" ht="50.1" hidden="1" customHeight="1" x14ac:dyDescent="0.25">
      <c r="A708" s="53" t="s">
        <v>91</v>
      </c>
      <c r="B708" s="53" t="str">
        <f>IF(COUNTIF('Aglomeracje 2022 r.'!$C$13:$C$207,' Dane pomocnicze (ze spr. 21)'!C708)=1,"TAK",IF(COUNTIF('Aglomeracje 2022 r.'!$C$13:$C$207,' Dane pomocnicze (ze spr. 21)'!C708)&gt;1,"TAK, UWAGA, wystepuje w sprawozdaniu więcej niż jeden raz!!!","BRAK"))</f>
        <v>BRAK</v>
      </c>
      <c r="C708" s="53" t="s">
        <v>799</v>
      </c>
      <c r="D708" s="53" t="s">
        <v>2826</v>
      </c>
      <c r="E708" s="53" t="s">
        <v>1639</v>
      </c>
      <c r="F708" s="53" t="s">
        <v>2787</v>
      </c>
      <c r="G708" s="53" t="s">
        <v>2807</v>
      </c>
      <c r="H708" s="53" t="s">
        <v>1995</v>
      </c>
      <c r="I708" s="53" t="s">
        <v>1820</v>
      </c>
      <c r="J708" s="53" t="s">
        <v>1809</v>
      </c>
      <c r="K708" s="53" t="s">
        <v>2826</v>
      </c>
      <c r="L708" s="53" t="s">
        <v>3617</v>
      </c>
      <c r="M708" s="53" t="s">
        <v>2826</v>
      </c>
      <c r="N708" s="53" t="s">
        <v>5703</v>
      </c>
      <c r="O708" s="54">
        <v>3936</v>
      </c>
      <c r="P708" s="53" t="s">
        <v>5704</v>
      </c>
      <c r="Q708" s="53">
        <v>1</v>
      </c>
      <c r="R708" s="55">
        <v>52.741100000000003</v>
      </c>
      <c r="S708" s="55">
        <v>22.836400000000001</v>
      </c>
      <c r="T708" s="55">
        <v>52.743899999999996</v>
      </c>
      <c r="U708" s="55">
        <v>22.823499999999999</v>
      </c>
      <c r="V708" s="53" t="s">
        <v>91</v>
      </c>
      <c r="W708" s="85">
        <v>0.6</v>
      </c>
      <c r="X708" s="87">
        <v>0</v>
      </c>
      <c r="Y708" s="1" t="s">
        <v>7225</v>
      </c>
    </row>
    <row r="709" spans="1:25" ht="50.1" hidden="1" customHeight="1" x14ac:dyDescent="0.25">
      <c r="A709" s="53" t="s">
        <v>91</v>
      </c>
      <c r="B709" s="53" t="str">
        <f>IF(COUNTIF('Aglomeracje 2022 r.'!$C$13:$C$207,' Dane pomocnicze (ze spr. 21)'!C709)=1,"TAK",IF(COUNTIF('Aglomeracje 2022 r.'!$C$13:$C$207,' Dane pomocnicze (ze spr. 21)'!C709)&gt;1,"TAK, UWAGA, wystepuje w sprawozdaniu więcej niż jeden raz!!!","BRAK"))</f>
        <v>BRAK</v>
      </c>
      <c r="C709" s="53" t="s">
        <v>800</v>
      </c>
      <c r="D709" s="53" t="s">
        <v>2830</v>
      </c>
      <c r="E709" s="53" t="s">
        <v>1650</v>
      </c>
      <c r="F709" s="53" t="s">
        <v>2787</v>
      </c>
      <c r="G709" s="53" t="s">
        <v>2823</v>
      </c>
      <c r="H709" s="53" t="s">
        <v>1995</v>
      </c>
      <c r="I709" s="53" t="s">
        <v>1820</v>
      </c>
      <c r="J709" s="53" t="s">
        <v>1809</v>
      </c>
      <c r="K709" s="53" t="s">
        <v>2830</v>
      </c>
      <c r="L709" s="53" t="s">
        <v>3715</v>
      </c>
      <c r="M709" s="53" t="s">
        <v>2830</v>
      </c>
      <c r="N709" s="53" t="s">
        <v>5711</v>
      </c>
      <c r="O709" s="54">
        <v>2733</v>
      </c>
      <c r="P709" s="53" t="s">
        <v>5712</v>
      </c>
      <c r="Q709" s="53">
        <v>2</v>
      </c>
      <c r="R709" s="55">
        <v>52.517000000000003</v>
      </c>
      <c r="S709" s="55">
        <v>23.35</v>
      </c>
      <c r="T709" s="55">
        <v>0</v>
      </c>
      <c r="U709" s="55">
        <v>0</v>
      </c>
      <c r="V709" s="53" t="s">
        <v>91</v>
      </c>
      <c r="W709" s="85">
        <v>0</v>
      </c>
      <c r="X709" s="87">
        <v>0</v>
      </c>
      <c r="Y709" s="1" t="s">
        <v>7166</v>
      </c>
    </row>
    <row r="710" spans="1:25" ht="50.1" hidden="1" customHeight="1" x14ac:dyDescent="0.25">
      <c r="A710" s="53" t="s">
        <v>91</v>
      </c>
      <c r="B710" s="53" t="str">
        <f>IF(COUNTIF('Aglomeracje 2022 r.'!$C$13:$C$207,' Dane pomocnicze (ze spr. 21)'!C710)=1,"TAK",IF(COUNTIF('Aglomeracje 2022 r.'!$C$13:$C$207,' Dane pomocnicze (ze spr. 21)'!C710)&gt;1,"TAK, UWAGA, wystepuje w sprawozdaniu więcej niż jeden raz!!!","BRAK"))</f>
        <v>BRAK</v>
      </c>
      <c r="C710" s="53" t="s">
        <v>801</v>
      </c>
      <c r="D710" s="53" t="s">
        <v>2833</v>
      </c>
      <c r="E710" s="53" t="s">
        <v>1639</v>
      </c>
      <c r="F710" s="53" t="s">
        <v>2787</v>
      </c>
      <c r="G710" s="53" t="s">
        <v>2818</v>
      </c>
      <c r="H710" s="53" t="s">
        <v>1995</v>
      </c>
      <c r="I710" s="53" t="s">
        <v>1820</v>
      </c>
      <c r="J710" s="53" t="s">
        <v>1809</v>
      </c>
      <c r="K710" s="53" t="s">
        <v>2833</v>
      </c>
      <c r="L710" s="53" t="s">
        <v>3669</v>
      </c>
      <c r="M710" s="53" t="s">
        <v>2833</v>
      </c>
      <c r="N710" s="53" t="s">
        <v>5715</v>
      </c>
      <c r="O710" s="54">
        <v>2561</v>
      </c>
      <c r="P710" s="53" t="s">
        <v>5716</v>
      </c>
      <c r="Q710" s="53">
        <v>1</v>
      </c>
      <c r="R710" s="55">
        <v>52.869599999999998</v>
      </c>
      <c r="S710" s="55">
        <v>22.543900000000001</v>
      </c>
      <c r="T710" s="55">
        <v>52.865099999999998</v>
      </c>
      <c r="U710" s="55">
        <v>22.532699999999998</v>
      </c>
      <c r="V710" s="53" t="s">
        <v>91</v>
      </c>
      <c r="W710" s="85">
        <v>0.3</v>
      </c>
      <c r="X710" s="87">
        <v>2</v>
      </c>
      <c r="Y710" s="1" t="s">
        <v>7537</v>
      </c>
    </row>
    <row r="711" spans="1:25" ht="50.1" hidden="1" customHeight="1" x14ac:dyDescent="0.25">
      <c r="A711" s="53" t="s">
        <v>92</v>
      </c>
      <c r="B711" s="53" t="str">
        <f>IF(COUNTIF('Aglomeracje 2022 r.'!$C$13:$C$207,' Dane pomocnicze (ze spr. 21)'!C711)=1,"TAK",IF(COUNTIF('Aglomeracje 2022 r.'!$C$13:$C$207,' Dane pomocnicze (ze spr. 21)'!C711)&gt;1,"TAK, UWAGA, wystepuje w sprawozdaniu więcej niż jeden raz!!!","BRAK"))</f>
        <v>BRAK</v>
      </c>
      <c r="C711" s="53" t="s">
        <v>802</v>
      </c>
      <c r="D711" s="53" t="s">
        <v>1867</v>
      </c>
      <c r="E711" s="53" t="s">
        <v>1639</v>
      </c>
      <c r="F711" s="53" t="s">
        <v>1806</v>
      </c>
      <c r="G711" s="53" t="s">
        <v>1840</v>
      </c>
      <c r="H711" s="53" t="s">
        <v>92</v>
      </c>
      <c r="I711" s="53" t="s">
        <v>1868</v>
      </c>
      <c r="J711" s="53" t="s">
        <v>1636</v>
      </c>
      <c r="K711" s="53" t="s">
        <v>1867</v>
      </c>
      <c r="L711" s="53" t="s">
        <v>3669</v>
      </c>
      <c r="M711" s="53" t="s">
        <v>1867</v>
      </c>
      <c r="N711" s="53" t="s">
        <v>4000</v>
      </c>
      <c r="O711" s="54">
        <v>5467</v>
      </c>
      <c r="P711" s="53" t="s">
        <v>4001</v>
      </c>
      <c r="Q711" s="53">
        <v>1</v>
      </c>
      <c r="R711" s="55">
        <v>52.7547</v>
      </c>
      <c r="S711" s="55">
        <v>17.489999999999998</v>
      </c>
      <c r="T711" s="55">
        <v>52.758200000000002</v>
      </c>
      <c r="U711" s="55">
        <v>17.468</v>
      </c>
      <c r="V711" s="53" t="s">
        <v>92</v>
      </c>
      <c r="W711" s="85">
        <v>0</v>
      </c>
      <c r="X711" s="87">
        <v>0</v>
      </c>
      <c r="Y711" s="1" t="s">
        <v>7166</v>
      </c>
    </row>
    <row r="712" spans="1:25" ht="50.1" hidden="1" customHeight="1" x14ac:dyDescent="0.25">
      <c r="A712" s="53" t="s">
        <v>92</v>
      </c>
      <c r="B712" s="53" t="str">
        <f>IF(COUNTIF('Aglomeracje 2022 r.'!$C$13:$C$207,' Dane pomocnicze (ze spr. 21)'!C712)=1,"TAK",IF(COUNTIF('Aglomeracje 2022 r.'!$C$13:$C$207,' Dane pomocnicze (ze spr. 21)'!C712)&gt;1,"TAK, UWAGA, wystepuje w sprawozdaniu więcej niż jeden raz!!!","BRAK"))</f>
        <v>BRAK</v>
      </c>
      <c r="C712" s="53" t="s">
        <v>803</v>
      </c>
      <c r="D712" s="53" t="s">
        <v>1894</v>
      </c>
      <c r="E712" s="53" t="s">
        <v>1639</v>
      </c>
      <c r="F712" s="53" t="s">
        <v>1806</v>
      </c>
      <c r="G712" s="53" t="s">
        <v>1841</v>
      </c>
      <c r="H712" s="53" t="s">
        <v>92</v>
      </c>
      <c r="I712" s="53" t="s">
        <v>1868</v>
      </c>
      <c r="J712" s="53" t="s">
        <v>1636</v>
      </c>
      <c r="K712" s="53" t="s">
        <v>1894</v>
      </c>
      <c r="L712" s="53" t="s">
        <v>3715</v>
      </c>
      <c r="M712" s="53" t="s">
        <v>1894</v>
      </c>
      <c r="N712" s="53" t="s">
        <v>4050</v>
      </c>
      <c r="O712" s="54">
        <v>3767</v>
      </c>
      <c r="P712" s="53" t="s">
        <v>4051</v>
      </c>
      <c r="Q712" s="53">
        <v>1</v>
      </c>
      <c r="R712" s="55">
        <v>52.7224</v>
      </c>
      <c r="S712" s="55">
        <v>17.649000000000001</v>
      </c>
      <c r="T712" s="55">
        <v>52.732100000000003</v>
      </c>
      <c r="U712" s="55">
        <v>17.642600000000002</v>
      </c>
      <c r="V712" s="53" t="s">
        <v>92</v>
      </c>
      <c r="W712" s="85">
        <v>0.6</v>
      </c>
      <c r="X712" s="87">
        <v>0</v>
      </c>
      <c r="Y712" s="1" t="s">
        <v>7225</v>
      </c>
    </row>
    <row r="713" spans="1:25" ht="50.1" hidden="1" customHeight="1" x14ac:dyDescent="0.25">
      <c r="A713" s="53" t="s">
        <v>92</v>
      </c>
      <c r="B713" s="53" t="str">
        <f>IF(COUNTIF('Aglomeracje 2022 r.'!$C$13:$C$207,' Dane pomocnicze (ze spr. 21)'!C713)=1,"TAK",IF(COUNTIF('Aglomeracje 2022 r.'!$C$13:$C$207,' Dane pomocnicze (ze spr. 21)'!C713)&gt;1,"TAK, UWAGA, wystepuje w sprawozdaniu więcej niż jeden raz!!!","BRAK"))</f>
        <v>BRAK</v>
      </c>
      <c r="C713" s="53" t="s">
        <v>804</v>
      </c>
      <c r="D713" s="53" t="s">
        <v>2033</v>
      </c>
      <c r="E713" s="53" t="s">
        <v>1639</v>
      </c>
      <c r="F713" s="53" t="s">
        <v>2034</v>
      </c>
      <c r="G713" s="53" t="s">
        <v>2035</v>
      </c>
      <c r="H713" s="53" t="s">
        <v>2036</v>
      </c>
      <c r="I713" s="53" t="s">
        <v>1868</v>
      </c>
      <c r="J713" s="53" t="s">
        <v>1636</v>
      </c>
      <c r="K713" s="53" t="s">
        <v>2033</v>
      </c>
      <c r="L713" s="53" t="s">
        <v>3617</v>
      </c>
      <c r="M713" s="53" t="s">
        <v>4300</v>
      </c>
      <c r="N713" s="53" t="s">
        <v>4301</v>
      </c>
      <c r="O713" s="54">
        <v>811629</v>
      </c>
      <c r="P713" s="53" t="s">
        <v>4302</v>
      </c>
      <c r="Q713" s="53">
        <v>1</v>
      </c>
      <c r="R713" s="55">
        <v>51.764499999999998</v>
      </c>
      <c r="S713" s="55">
        <v>19.457699999999999</v>
      </c>
      <c r="T713" s="55">
        <v>51.724899999999998</v>
      </c>
      <c r="U713" s="55">
        <v>19.337499999999999</v>
      </c>
      <c r="V713" s="53" t="s">
        <v>92</v>
      </c>
      <c r="W713" s="85">
        <v>69.400000000000006</v>
      </c>
      <c r="X713" s="87">
        <v>8.9</v>
      </c>
      <c r="Y713" s="1" t="s">
        <v>7538</v>
      </c>
    </row>
    <row r="714" spans="1:25" ht="50.1" hidden="1" customHeight="1" x14ac:dyDescent="0.25">
      <c r="A714" s="53" t="s">
        <v>92</v>
      </c>
      <c r="B714" s="53" t="str">
        <f>IF(COUNTIF('Aglomeracje 2022 r.'!$C$13:$C$207,' Dane pomocnicze (ze spr. 21)'!C714)=1,"TAK",IF(COUNTIF('Aglomeracje 2022 r.'!$C$13:$C$207,' Dane pomocnicze (ze spr. 21)'!C714)&gt;1,"TAK, UWAGA, wystepuje w sprawozdaniu więcej niż jeden raz!!!","BRAK"))</f>
        <v>BRAK</v>
      </c>
      <c r="C714" s="53" t="s">
        <v>805</v>
      </c>
      <c r="D714" s="53" t="s">
        <v>2044</v>
      </c>
      <c r="E714" s="53" t="s">
        <v>1639</v>
      </c>
      <c r="F714" s="53" t="s">
        <v>2034</v>
      </c>
      <c r="G714" s="53" t="s">
        <v>2045</v>
      </c>
      <c r="H714" s="53" t="s">
        <v>2036</v>
      </c>
      <c r="I714" s="53" t="s">
        <v>1868</v>
      </c>
      <c r="J714" s="53" t="s">
        <v>1636</v>
      </c>
      <c r="K714" s="53" t="s">
        <v>4317</v>
      </c>
      <c r="L714" s="53" t="s">
        <v>3617</v>
      </c>
      <c r="M714" s="53" t="s">
        <v>4318</v>
      </c>
      <c r="N714" s="53" t="s">
        <v>4319</v>
      </c>
      <c r="O714" s="54">
        <v>52754</v>
      </c>
      <c r="P714" s="53" t="s">
        <v>4320</v>
      </c>
      <c r="Q714" s="53">
        <v>1</v>
      </c>
      <c r="R714" s="55">
        <v>51.064259999999997</v>
      </c>
      <c r="S714" s="55">
        <v>19.447669999999999</v>
      </c>
      <c r="T714" s="55">
        <v>51.043900000000001</v>
      </c>
      <c r="U714" s="55">
        <v>19.417899999999999</v>
      </c>
      <c r="V714" s="53" t="s">
        <v>92</v>
      </c>
      <c r="W714" s="85" t="e">
        <v>#N/A</v>
      </c>
      <c r="X714" s="87" t="e">
        <v>#N/A</v>
      </c>
      <c r="Y714" s="1" t="e">
        <v>#N/A</v>
      </c>
    </row>
    <row r="715" spans="1:25" ht="50.1" hidden="1" customHeight="1" x14ac:dyDescent="0.25">
      <c r="A715" s="53" t="s">
        <v>92</v>
      </c>
      <c r="B715" s="53" t="str">
        <f>IF(COUNTIF('Aglomeracje 2022 r.'!$C$13:$C$207,' Dane pomocnicze (ze spr. 21)'!C715)=1,"TAK",IF(COUNTIF('Aglomeracje 2022 r.'!$C$13:$C$207,' Dane pomocnicze (ze spr. 21)'!C715)&gt;1,"TAK, UWAGA, wystepuje w sprawozdaniu więcej niż jeden raz!!!","BRAK"))</f>
        <v>BRAK</v>
      </c>
      <c r="C715" s="53" t="s">
        <v>806</v>
      </c>
      <c r="D715" s="53" t="s">
        <v>2046</v>
      </c>
      <c r="E715" s="53" t="s">
        <v>1639</v>
      </c>
      <c r="F715" s="53" t="s">
        <v>2034</v>
      </c>
      <c r="G715" s="53" t="s">
        <v>2047</v>
      </c>
      <c r="H715" s="53" t="s">
        <v>2036</v>
      </c>
      <c r="I715" s="53" t="s">
        <v>1868</v>
      </c>
      <c r="J715" s="53" t="s">
        <v>1636</v>
      </c>
      <c r="K715" s="53" t="s">
        <v>2046</v>
      </c>
      <c r="L715" s="53" t="s">
        <v>3617</v>
      </c>
      <c r="M715" s="53" t="s">
        <v>4321</v>
      </c>
      <c r="N715" s="53" t="s">
        <v>4322</v>
      </c>
      <c r="O715" s="54">
        <v>61130</v>
      </c>
      <c r="P715" s="53" t="s">
        <v>4323</v>
      </c>
      <c r="Q715" s="53">
        <v>1</v>
      </c>
      <c r="R715" s="55">
        <v>51.366700000000002</v>
      </c>
      <c r="S715" s="55">
        <v>19.369199999999999</v>
      </c>
      <c r="T715" s="55">
        <v>51.345300000000002</v>
      </c>
      <c r="U715" s="55">
        <v>19.384699999999999</v>
      </c>
      <c r="V715" s="53" t="s">
        <v>92</v>
      </c>
      <c r="W715" s="85">
        <v>0.7</v>
      </c>
      <c r="X715" s="87">
        <v>2.7</v>
      </c>
      <c r="Y715" s="1" t="s">
        <v>7539</v>
      </c>
    </row>
    <row r="716" spans="1:25" ht="50.1" hidden="1" customHeight="1" x14ac:dyDescent="0.25">
      <c r="A716" s="53" t="s">
        <v>92</v>
      </c>
      <c r="B716" s="53" t="str">
        <f>IF(COUNTIF('Aglomeracje 2022 r.'!$C$13:$C$207,' Dane pomocnicze (ze spr. 21)'!C716)=1,"TAK",IF(COUNTIF('Aglomeracje 2022 r.'!$C$13:$C$207,' Dane pomocnicze (ze spr. 21)'!C716)&gt;1,"TAK, UWAGA, wystepuje w sprawozdaniu więcej niż jeden raz!!!","BRAK"))</f>
        <v>BRAK</v>
      </c>
      <c r="C716" s="53" t="s">
        <v>807</v>
      </c>
      <c r="D716" s="53" t="s">
        <v>2036</v>
      </c>
      <c r="E716" s="53" t="s">
        <v>1639</v>
      </c>
      <c r="F716" s="53" t="s">
        <v>2034</v>
      </c>
      <c r="G716" s="53" t="s">
        <v>2048</v>
      </c>
      <c r="H716" s="53" t="s">
        <v>2036</v>
      </c>
      <c r="I716" s="53" t="s">
        <v>1868</v>
      </c>
      <c r="J716" s="53" t="s">
        <v>1636</v>
      </c>
      <c r="K716" s="53" t="s">
        <v>4324</v>
      </c>
      <c r="L716" s="53" t="s">
        <v>3617</v>
      </c>
      <c r="M716" s="53" t="s">
        <v>4325</v>
      </c>
      <c r="N716" s="53" t="s">
        <v>4326</v>
      </c>
      <c r="O716" s="54" t="s">
        <v>4326</v>
      </c>
      <c r="P716" s="53" t="s">
        <v>4327</v>
      </c>
      <c r="Q716" s="53">
        <v>1</v>
      </c>
      <c r="R716" s="55">
        <v>51.593800000000002</v>
      </c>
      <c r="S716" s="55">
        <v>18.735299999999999</v>
      </c>
      <c r="T716" s="55">
        <v>51.631999999999998</v>
      </c>
      <c r="U716" s="55">
        <v>18.713000000000001</v>
      </c>
      <c r="V716" s="53" t="s">
        <v>92</v>
      </c>
      <c r="W716" s="85" t="e">
        <v>#N/A</v>
      </c>
      <c r="X716" s="87" t="e">
        <v>#N/A</v>
      </c>
      <c r="Y716" s="1" t="e">
        <v>#N/A</v>
      </c>
    </row>
    <row r="717" spans="1:25" ht="50.1" hidden="1" customHeight="1" x14ac:dyDescent="0.25">
      <c r="A717" s="53" t="s">
        <v>92</v>
      </c>
      <c r="B717" s="53" t="str">
        <f>IF(COUNTIF('Aglomeracje 2022 r.'!$C$13:$C$207,' Dane pomocnicze (ze spr. 21)'!C717)=1,"TAK",IF(COUNTIF('Aglomeracje 2022 r.'!$C$13:$C$207,' Dane pomocnicze (ze spr. 21)'!C717)&gt;1,"TAK, UWAGA, wystepuje w sprawozdaniu więcej niż jeden raz!!!","BRAK"))</f>
        <v>BRAK</v>
      </c>
      <c r="C717" s="53" t="s">
        <v>808</v>
      </c>
      <c r="D717" s="53" t="s">
        <v>2049</v>
      </c>
      <c r="E717" s="53" t="s">
        <v>1639</v>
      </c>
      <c r="F717" s="53" t="s">
        <v>2034</v>
      </c>
      <c r="G717" s="53" t="s">
        <v>2050</v>
      </c>
      <c r="H717" s="53" t="s">
        <v>2036</v>
      </c>
      <c r="I717" s="53" t="s">
        <v>1868</v>
      </c>
      <c r="J717" s="53" t="s">
        <v>1636</v>
      </c>
      <c r="K717" s="53" t="s">
        <v>4328</v>
      </c>
      <c r="L717" s="53" t="s">
        <v>3617</v>
      </c>
      <c r="M717" s="53" t="s">
        <v>4329</v>
      </c>
      <c r="N717" s="53" t="s">
        <v>4330</v>
      </c>
      <c r="O717" s="54">
        <v>76915</v>
      </c>
      <c r="P717" s="53" t="s">
        <v>4331</v>
      </c>
      <c r="Q717" s="53">
        <v>1</v>
      </c>
      <c r="R717" s="55">
        <v>51.355699999999999</v>
      </c>
      <c r="S717" s="55">
        <v>18.5623</v>
      </c>
      <c r="T717" s="55">
        <v>51.612200000000001</v>
      </c>
      <c r="U717" s="55">
        <v>18.915299999999998</v>
      </c>
      <c r="V717" s="53" t="s">
        <v>92</v>
      </c>
      <c r="W717" s="85">
        <v>12.3</v>
      </c>
      <c r="X717" s="87">
        <v>0</v>
      </c>
      <c r="Y717" s="1" t="s">
        <v>7540</v>
      </c>
    </row>
    <row r="718" spans="1:25" ht="50.1" hidden="1" customHeight="1" x14ac:dyDescent="0.25">
      <c r="A718" s="53" t="s">
        <v>92</v>
      </c>
      <c r="B718" s="53" t="str">
        <f>IF(COUNTIF('Aglomeracje 2022 r.'!$C$13:$C$207,' Dane pomocnicze (ze spr. 21)'!C718)=1,"TAK",IF(COUNTIF('Aglomeracje 2022 r.'!$C$13:$C$207,' Dane pomocnicze (ze spr. 21)'!C718)&gt;1,"TAK, UWAGA, wystepuje w sprawozdaniu więcej niż jeden raz!!!","BRAK"))</f>
        <v>BRAK</v>
      </c>
      <c r="C718" s="53" t="s">
        <v>809</v>
      </c>
      <c r="D718" s="53" t="s">
        <v>2057</v>
      </c>
      <c r="E718" s="53" t="s">
        <v>1639</v>
      </c>
      <c r="F718" s="53" t="s">
        <v>2034</v>
      </c>
      <c r="G718" s="53" t="s">
        <v>2058</v>
      </c>
      <c r="H718" s="53" t="s">
        <v>2057</v>
      </c>
      <c r="I718" s="53" t="s">
        <v>1868</v>
      </c>
      <c r="J718" s="53" t="s">
        <v>1636</v>
      </c>
      <c r="K718" s="53" t="s">
        <v>2057</v>
      </c>
      <c r="L718" s="53" t="s">
        <v>3669</v>
      </c>
      <c r="M718" s="53" t="s">
        <v>2057</v>
      </c>
      <c r="N718" s="53" t="s">
        <v>4339</v>
      </c>
      <c r="O718" s="54">
        <v>34880</v>
      </c>
      <c r="P718" s="53" t="s">
        <v>4340</v>
      </c>
      <c r="Q718" s="53">
        <v>1</v>
      </c>
      <c r="R718" s="55">
        <v>0</v>
      </c>
      <c r="S718" s="55">
        <v>0</v>
      </c>
      <c r="T718" s="55">
        <v>51.135106999999998</v>
      </c>
      <c r="U718" s="55">
        <v>18.344155000000001</v>
      </c>
      <c r="V718" s="53" t="s">
        <v>92</v>
      </c>
      <c r="W718" s="85" t="e">
        <v>#N/A</v>
      </c>
      <c r="X718" s="87" t="e">
        <v>#N/A</v>
      </c>
      <c r="Y718" s="1" t="e">
        <v>#N/A</v>
      </c>
    </row>
    <row r="719" spans="1:25" ht="50.1" hidden="1" customHeight="1" x14ac:dyDescent="0.25">
      <c r="A719" s="53" t="s">
        <v>92</v>
      </c>
      <c r="B719" s="53" t="str">
        <f>IF(COUNTIF('Aglomeracje 2022 r.'!$C$13:$C$207,' Dane pomocnicze (ze spr. 21)'!C719)=1,"TAK",IF(COUNTIF('Aglomeracje 2022 r.'!$C$13:$C$207,' Dane pomocnicze (ze spr. 21)'!C719)&gt;1,"TAK, UWAGA, wystepuje w sprawozdaniu więcej niż jeden raz!!!","BRAK"))</f>
        <v>BRAK</v>
      </c>
      <c r="C719" s="53" t="s">
        <v>810</v>
      </c>
      <c r="D719" s="53" t="s">
        <v>2059</v>
      </c>
      <c r="E719" s="53" t="s">
        <v>1639</v>
      </c>
      <c r="F719" s="53" t="s">
        <v>2034</v>
      </c>
      <c r="G719" s="53" t="s">
        <v>2060</v>
      </c>
      <c r="H719" s="53" t="s">
        <v>2036</v>
      </c>
      <c r="I719" s="53" t="s">
        <v>1868</v>
      </c>
      <c r="J719" s="53" t="s">
        <v>1636</v>
      </c>
      <c r="K719" s="53" t="s">
        <v>2059</v>
      </c>
      <c r="L719" s="53" t="s">
        <v>3669</v>
      </c>
      <c r="M719" s="53" t="s">
        <v>4341</v>
      </c>
      <c r="N719" s="53" t="s">
        <v>4342</v>
      </c>
      <c r="O719" s="54">
        <v>24611</v>
      </c>
      <c r="P719" s="53" t="s">
        <v>4343</v>
      </c>
      <c r="Q719" s="53">
        <v>1</v>
      </c>
      <c r="R719" s="55">
        <v>51.589942129999997</v>
      </c>
      <c r="S719" s="55">
        <v>19.140214520000001</v>
      </c>
      <c r="T719" s="55">
        <v>51.597897179999997</v>
      </c>
      <c r="U719" s="55">
        <v>19.11036666</v>
      </c>
      <c r="V719" s="53" t="s">
        <v>92</v>
      </c>
      <c r="W719" s="85">
        <v>3.7</v>
      </c>
      <c r="X719" s="87">
        <v>0</v>
      </c>
      <c r="Y719" s="1" t="s">
        <v>7296</v>
      </c>
    </row>
    <row r="720" spans="1:25" ht="50.1" hidden="1" customHeight="1" x14ac:dyDescent="0.25">
      <c r="A720" s="53" t="s">
        <v>92</v>
      </c>
      <c r="B720" s="53" t="str">
        <f>IF(COUNTIF('Aglomeracje 2022 r.'!$C$13:$C$207,' Dane pomocnicze (ze spr. 21)'!C720)=1,"TAK",IF(COUNTIF('Aglomeracje 2022 r.'!$C$13:$C$207,' Dane pomocnicze (ze spr. 21)'!C720)&gt;1,"TAK, UWAGA, wystepuje w sprawozdaniu więcej niż jeden raz!!!","BRAK"))</f>
        <v>BRAK</v>
      </c>
      <c r="C720" s="53" t="s">
        <v>811</v>
      </c>
      <c r="D720" s="53" t="s">
        <v>2067</v>
      </c>
      <c r="E720" s="53" t="s">
        <v>1639</v>
      </c>
      <c r="F720" s="53" t="s">
        <v>2034</v>
      </c>
      <c r="G720" s="53" t="s">
        <v>2068</v>
      </c>
      <c r="H720" s="53" t="s">
        <v>2036</v>
      </c>
      <c r="I720" s="53" t="s">
        <v>1868</v>
      </c>
      <c r="J720" s="53" t="s">
        <v>1636</v>
      </c>
      <c r="K720" s="53" t="s">
        <v>2067</v>
      </c>
      <c r="L720" s="53" t="s">
        <v>3669</v>
      </c>
      <c r="M720" s="53" t="s">
        <v>2067</v>
      </c>
      <c r="N720" s="53" t="s">
        <v>4355</v>
      </c>
      <c r="O720" s="54">
        <v>12539</v>
      </c>
      <c r="P720" s="53" t="s">
        <v>4356</v>
      </c>
      <c r="Q720" s="53">
        <v>1</v>
      </c>
      <c r="R720" s="55">
        <v>51.892699999999998</v>
      </c>
      <c r="S720" s="55">
        <v>18.995000000000001</v>
      </c>
      <c r="T720" s="55">
        <v>51.541800000000002</v>
      </c>
      <c r="U720" s="55">
        <v>18.564499999999999</v>
      </c>
      <c r="V720" s="53" t="s">
        <v>92</v>
      </c>
      <c r="W720" s="85">
        <v>0</v>
      </c>
      <c r="X720" s="87">
        <v>0</v>
      </c>
      <c r="Y720" s="1" t="s">
        <v>7166</v>
      </c>
    </row>
    <row r="721" spans="1:25" ht="50.1" hidden="1" customHeight="1" x14ac:dyDescent="0.25">
      <c r="A721" s="53" t="s">
        <v>92</v>
      </c>
      <c r="B721" s="53" t="str">
        <f>IF(COUNTIF('Aglomeracje 2022 r.'!$C$13:$C$207,' Dane pomocnicze (ze spr. 21)'!C721)=1,"TAK",IF(COUNTIF('Aglomeracje 2022 r.'!$C$13:$C$207,' Dane pomocnicze (ze spr. 21)'!C721)&gt;1,"TAK, UWAGA, wystepuje w sprawozdaniu więcej niż jeden raz!!!","BRAK"))</f>
        <v>BRAK</v>
      </c>
      <c r="C721" s="53" t="s">
        <v>812</v>
      </c>
      <c r="D721" s="53" t="s">
        <v>1868</v>
      </c>
      <c r="E721" s="53" t="s">
        <v>1639</v>
      </c>
      <c r="F721" s="53" t="s">
        <v>2034</v>
      </c>
      <c r="G721" s="53" t="s">
        <v>2075</v>
      </c>
      <c r="H721" s="53" t="s">
        <v>2036</v>
      </c>
      <c r="I721" s="53" t="s">
        <v>1868</v>
      </c>
      <c r="J721" s="53" t="s">
        <v>1636</v>
      </c>
      <c r="K721" s="53" t="s">
        <v>1868</v>
      </c>
      <c r="L721" s="53" t="s">
        <v>3669</v>
      </c>
      <c r="M721" s="53" t="s">
        <v>1868</v>
      </c>
      <c r="N721" s="53" t="s">
        <v>4363</v>
      </c>
      <c r="O721" s="54">
        <v>3294</v>
      </c>
      <c r="P721" s="53" t="s">
        <v>4364</v>
      </c>
      <c r="Q721" s="53">
        <v>1</v>
      </c>
      <c r="R721" s="55">
        <v>51.707500000000003</v>
      </c>
      <c r="S721" s="55">
        <v>18.6248</v>
      </c>
      <c r="T721" s="55">
        <v>51.7181</v>
      </c>
      <c r="U721" s="55">
        <v>18.6294</v>
      </c>
      <c r="V721" s="53" t="s">
        <v>92</v>
      </c>
      <c r="W721" s="85">
        <v>0</v>
      </c>
      <c r="X721" s="87">
        <v>0</v>
      </c>
      <c r="Y721" s="1" t="s">
        <v>7166</v>
      </c>
    </row>
    <row r="722" spans="1:25" ht="50.1" hidden="1" customHeight="1" x14ac:dyDescent="0.25">
      <c r="A722" s="53" t="s">
        <v>92</v>
      </c>
      <c r="B722" s="53" t="str">
        <f>IF(COUNTIF('Aglomeracje 2022 r.'!$C$13:$C$207,' Dane pomocnicze (ze spr. 21)'!C722)=1,"TAK",IF(COUNTIF('Aglomeracje 2022 r.'!$C$13:$C$207,' Dane pomocnicze (ze spr. 21)'!C722)&gt;1,"TAK, UWAGA, wystepuje w sprawozdaniu więcej niż jeden raz!!!","BRAK"))</f>
        <v>BRAK</v>
      </c>
      <c r="C722" s="53" t="s">
        <v>813</v>
      </c>
      <c r="D722" s="53" t="s">
        <v>2080</v>
      </c>
      <c r="E722" s="53" t="s">
        <v>1639</v>
      </c>
      <c r="F722" s="53" t="s">
        <v>2034</v>
      </c>
      <c r="G722" s="53" t="s">
        <v>2075</v>
      </c>
      <c r="H722" s="53" t="s">
        <v>2081</v>
      </c>
      <c r="I722" s="53" t="s">
        <v>1868</v>
      </c>
      <c r="J722" s="53" t="s">
        <v>1636</v>
      </c>
      <c r="K722" s="53" t="s">
        <v>2080</v>
      </c>
      <c r="L722" s="53" t="s">
        <v>3669</v>
      </c>
      <c r="M722" s="53" t="s">
        <v>2080</v>
      </c>
      <c r="N722" s="53" t="s">
        <v>4374</v>
      </c>
      <c r="O722" s="54">
        <v>2459</v>
      </c>
      <c r="P722" s="53" t="s">
        <v>4375</v>
      </c>
      <c r="Q722" s="53">
        <v>1</v>
      </c>
      <c r="R722" s="55">
        <v>51.65</v>
      </c>
      <c r="S722" s="55">
        <v>18.43</v>
      </c>
      <c r="T722" s="55">
        <v>51.3932</v>
      </c>
      <c r="U722" s="55">
        <v>18.255199999999999</v>
      </c>
      <c r="V722" s="53" t="s">
        <v>92</v>
      </c>
      <c r="W722" s="85">
        <v>0</v>
      </c>
      <c r="X722" s="87">
        <v>0</v>
      </c>
      <c r="Y722" s="1" t="s">
        <v>7166</v>
      </c>
    </row>
    <row r="723" spans="1:25" ht="50.1" hidden="1" customHeight="1" x14ac:dyDescent="0.25">
      <c r="A723" s="53" t="s">
        <v>92</v>
      </c>
      <c r="B723" s="53" t="str">
        <f>IF(COUNTIF('Aglomeracje 2022 r.'!$C$13:$C$207,' Dane pomocnicze (ze spr. 21)'!C723)=1,"TAK",IF(COUNTIF('Aglomeracje 2022 r.'!$C$13:$C$207,' Dane pomocnicze (ze spr. 21)'!C723)&gt;1,"TAK, UWAGA, wystepuje w sprawozdaniu więcej niż jeden raz!!!","BRAK"))</f>
        <v>BRAK</v>
      </c>
      <c r="C723" s="53" t="s">
        <v>814</v>
      </c>
      <c r="D723" s="53" t="s">
        <v>2082</v>
      </c>
      <c r="E723" s="53" t="s">
        <v>1639</v>
      </c>
      <c r="F723" s="53" t="s">
        <v>2034</v>
      </c>
      <c r="G723" s="53" t="s">
        <v>2047</v>
      </c>
      <c r="H723" s="53" t="s">
        <v>2036</v>
      </c>
      <c r="I723" s="53" t="s">
        <v>1868</v>
      </c>
      <c r="J723" s="53" t="s">
        <v>1636</v>
      </c>
      <c r="K723" s="53" t="s">
        <v>2082</v>
      </c>
      <c r="L723" s="53" t="s">
        <v>3669</v>
      </c>
      <c r="M723" s="53" t="s">
        <v>2082</v>
      </c>
      <c r="N723" s="53" t="s">
        <v>4376</v>
      </c>
      <c r="O723" s="54">
        <v>8942</v>
      </c>
      <c r="P723" s="53" t="s">
        <v>4377</v>
      </c>
      <c r="Q723" s="53">
        <v>1</v>
      </c>
      <c r="R723" s="55">
        <v>51.467599999999997</v>
      </c>
      <c r="S723" s="55">
        <v>19.216799999999999</v>
      </c>
      <c r="T723" s="55">
        <v>51.457700000000003</v>
      </c>
      <c r="U723" s="55">
        <v>19.213799999999999</v>
      </c>
      <c r="V723" s="53" t="s">
        <v>92</v>
      </c>
      <c r="W723" s="85">
        <v>2.2000000000000002</v>
      </c>
      <c r="X723" s="87">
        <v>0</v>
      </c>
      <c r="Y723" s="1" t="s">
        <v>7377</v>
      </c>
    </row>
    <row r="724" spans="1:25" ht="50.1" hidden="1" customHeight="1" x14ac:dyDescent="0.25">
      <c r="A724" s="53" t="s">
        <v>92</v>
      </c>
      <c r="B724" s="53" t="str">
        <f>IF(COUNTIF('Aglomeracje 2022 r.'!$C$13:$C$207,' Dane pomocnicze (ze spr. 21)'!C724)=1,"TAK",IF(COUNTIF('Aglomeracje 2022 r.'!$C$13:$C$207,' Dane pomocnicze (ze spr. 21)'!C724)&gt;1,"TAK, UWAGA, wystepuje w sprawozdaniu więcej niż jeden raz!!!","BRAK"))</f>
        <v>BRAK</v>
      </c>
      <c r="C724" s="53" t="s">
        <v>815</v>
      </c>
      <c r="D724" s="53" t="s">
        <v>2083</v>
      </c>
      <c r="E724" s="53" t="s">
        <v>1650</v>
      </c>
      <c r="F724" s="53" t="s">
        <v>2034</v>
      </c>
      <c r="G724" s="53" t="s">
        <v>2084</v>
      </c>
      <c r="H724" s="53" t="s">
        <v>2036</v>
      </c>
      <c r="I724" s="53" t="s">
        <v>1868</v>
      </c>
      <c r="J724" s="53" t="s">
        <v>1636</v>
      </c>
      <c r="K724" s="53" t="s">
        <v>2083</v>
      </c>
      <c r="L724" s="53" t="s">
        <v>3669</v>
      </c>
      <c r="M724" s="53" t="s">
        <v>2083</v>
      </c>
      <c r="N724" s="53" t="s">
        <v>4378</v>
      </c>
      <c r="O724" s="54">
        <v>11505</v>
      </c>
      <c r="P724" s="53" t="s">
        <v>4379</v>
      </c>
      <c r="Q724" s="53">
        <v>2</v>
      </c>
      <c r="R724" s="55">
        <v>51.117199999999997</v>
      </c>
      <c r="S724" s="55">
        <v>18.871300000000002</v>
      </c>
      <c r="T724" s="55">
        <v>0</v>
      </c>
      <c r="U724" s="55">
        <v>0</v>
      </c>
      <c r="V724" s="53" t="s">
        <v>92</v>
      </c>
      <c r="W724" s="85">
        <v>0</v>
      </c>
      <c r="X724" s="87">
        <v>0</v>
      </c>
      <c r="Y724" s="1" t="s">
        <v>7166</v>
      </c>
    </row>
    <row r="725" spans="1:25" ht="50.1" hidden="1" customHeight="1" x14ac:dyDescent="0.25">
      <c r="A725" s="53" t="s">
        <v>92</v>
      </c>
      <c r="B725" s="53" t="str">
        <f>IF(COUNTIF('Aglomeracje 2022 r.'!$C$13:$C$207,' Dane pomocnicze (ze spr. 21)'!C725)=1,"TAK",IF(COUNTIF('Aglomeracje 2022 r.'!$C$13:$C$207,' Dane pomocnicze (ze spr. 21)'!C725)&gt;1,"TAK, UWAGA, wystepuje w sprawozdaniu więcej niż jeden raz!!!","BRAK"))</f>
        <v>BRAK</v>
      </c>
      <c r="C725" s="53" t="s">
        <v>816</v>
      </c>
      <c r="D725" s="53" t="s">
        <v>2085</v>
      </c>
      <c r="E725" s="53" t="s">
        <v>1639</v>
      </c>
      <c r="F725" s="53" t="s">
        <v>2034</v>
      </c>
      <c r="G725" s="53" t="s">
        <v>2086</v>
      </c>
      <c r="H725" s="53" t="s">
        <v>2081</v>
      </c>
      <c r="I725" s="53" t="s">
        <v>1868</v>
      </c>
      <c r="J725" s="53" t="s">
        <v>1636</v>
      </c>
      <c r="K725" s="53" t="s">
        <v>2085</v>
      </c>
      <c r="L725" s="53" t="s">
        <v>3669</v>
      </c>
      <c r="M725" s="53" t="s">
        <v>2085</v>
      </c>
      <c r="N725" s="53">
        <v>0</v>
      </c>
      <c r="O725" s="54">
        <v>13348</v>
      </c>
      <c r="P725" s="53">
        <v>0</v>
      </c>
      <c r="Q725" s="53">
        <v>1</v>
      </c>
      <c r="R725" s="55">
        <v>51.295200000000001</v>
      </c>
      <c r="S725" s="55">
        <v>18.151900000000001</v>
      </c>
      <c r="T725" s="55">
        <v>51.305700000000002</v>
      </c>
      <c r="U725" s="55">
        <v>18.150500000000001</v>
      </c>
      <c r="V725" s="53" t="s">
        <v>92</v>
      </c>
      <c r="W725" s="85">
        <v>0</v>
      </c>
      <c r="X725" s="87">
        <v>0</v>
      </c>
      <c r="Y725" s="1" t="s">
        <v>7166</v>
      </c>
    </row>
    <row r="726" spans="1:25" ht="50.1" hidden="1" customHeight="1" x14ac:dyDescent="0.25">
      <c r="A726" s="53" t="s">
        <v>92</v>
      </c>
      <c r="B726" s="53" t="str">
        <f>IF(COUNTIF('Aglomeracje 2022 r.'!$C$13:$C$207,' Dane pomocnicze (ze spr. 21)'!C726)=1,"TAK",IF(COUNTIF('Aglomeracje 2022 r.'!$C$13:$C$207,' Dane pomocnicze (ze spr. 21)'!C726)&gt;1,"TAK, UWAGA, wystepuje w sprawozdaniu więcej niż jeden raz!!!","BRAK"))</f>
        <v>BRAK</v>
      </c>
      <c r="C726" s="53" t="s">
        <v>817</v>
      </c>
      <c r="D726" s="53" t="s">
        <v>2095</v>
      </c>
      <c r="E726" s="53" t="s">
        <v>1639</v>
      </c>
      <c r="F726" s="53" t="s">
        <v>2034</v>
      </c>
      <c r="G726" s="53" t="s">
        <v>2068</v>
      </c>
      <c r="H726" s="53" t="s">
        <v>2036</v>
      </c>
      <c r="I726" s="53" t="s">
        <v>1868</v>
      </c>
      <c r="J726" s="53" t="s">
        <v>1636</v>
      </c>
      <c r="K726" s="53" t="s">
        <v>2095</v>
      </c>
      <c r="L726" s="53" t="s">
        <v>3715</v>
      </c>
      <c r="M726" s="53" t="s">
        <v>2095</v>
      </c>
      <c r="N726" s="53" t="s">
        <v>4391</v>
      </c>
      <c r="O726" s="54">
        <v>8095</v>
      </c>
      <c r="P726" s="53" t="s">
        <v>4392</v>
      </c>
      <c r="Q726" s="53">
        <v>1</v>
      </c>
      <c r="R726" s="55">
        <v>51.972156650000002</v>
      </c>
      <c r="S726" s="55">
        <v>19.016226079999999</v>
      </c>
      <c r="T726" s="55">
        <v>51.976533330000002</v>
      </c>
      <c r="U726" s="55">
        <v>19.014972220000001</v>
      </c>
      <c r="V726" s="53" t="s">
        <v>92</v>
      </c>
      <c r="W726" s="85">
        <v>0</v>
      </c>
      <c r="X726" s="87">
        <v>0.1</v>
      </c>
      <c r="Y726" s="1" t="s">
        <v>7463</v>
      </c>
    </row>
    <row r="727" spans="1:25" ht="50.1" hidden="1" customHeight="1" x14ac:dyDescent="0.25">
      <c r="A727" s="53" t="s">
        <v>92</v>
      </c>
      <c r="B727" s="53" t="str">
        <f>IF(COUNTIF('Aglomeracje 2022 r.'!$C$13:$C$207,' Dane pomocnicze (ze spr. 21)'!C727)=1,"TAK",IF(COUNTIF('Aglomeracje 2022 r.'!$C$13:$C$207,' Dane pomocnicze (ze spr. 21)'!C727)&gt;1,"TAK, UWAGA, wystepuje w sprawozdaniu więcej niż jeden raz!!!","BRAK"))</f>
        <v>BRAK</v>
      </c>
      <c r="C727" s="53" t="s">
        <v>818</v>
      </c>
      <c r="D727" s="53" t="s">
        <v>2100</v>
      </c>
      <c r="E727" s="53" t="s">
        <v>1639</v>
      </c>
      <c r="F727" s="53" t="s">
        <v>2034</v>
      </c>
      <c r="G727" s="53" t="s">
        <v>2074</v>
      </c>
      <c r="H727" s="53" t="s">
        <v>2036</v>
      </c>
      <c r="I727" s="53" t="s">
        <v>1868</v>
      </c>
      <c r="J727" s="53" t="s">
        <v>1636</v>
      </c>
      <c r="K727" s="53" t="s">
        <v>2100</v>
      </c>
      <c r="L727" s="53" t="s">
        <v>3669</v>
      </c>
      <c r="M727" s="53" t="s">
        <v>2100</v>
      </c>
      <c r="N727" s="53" t="s">
        <v>4400</v>
      </c>
      <c r="O727" s="54">
        <v>9979</v>
      </c>
      <c r="P727" s="53" t="s">
        <v>4401</v>
      </c>
      <c r="Q727" s="53">
        <v>1</v>
      </c>
      <c r="R727" s="55">
        <v>0</v>
      </c>
      <c r="S727" s="55">
        <v>0</v>
      </c>
      <c r="T727" s="55">
        <v>51.664200000000001</v>
      </c>
      <c r="U727" s="55">
        <v>19.471900000000002</v>
      </c>
      <c r="V727" s="53" t="s">
        <v>92</v>
      </c>
      <c r="W727" s="85">
        <v>19</v>
      </c>
      <c r="X727" s="87">
        <v>0</v>
      </c>
      <c r="Y727" s="1" t="s">
        <v>7541</v>
      </c>
    </row>
    <row r="728" spans="1:25" ht="50.1" hidden="1" customHeight="1" x14ac:dyDescent="0.25">
      <c r="A728" s="53" t="s">
        <v>92</v>
      </c>
      <c r="B728" s="53" t="str">
        <f>IF(COUNTIF('Aglomeracje 2022 r.'!$C$13:$C$207,' Dane pomocnicze (ze spr. 21)'!C728)=1,"TAK",IF(COUNTIF('Aglomeracje 2022 r.'!$C$13:$C$207,' Dane pomocnicze (ze spr. 21)'!C728)&gt;1,"TAK, UWAGA, wystepuje w sprawozdaniu więcej niż jeden raz!!!","BRAK"))</f>
        <v>BRAK</v>
      </c>
      <c r="C728" s="53" t="s">
        <v>819</v>
      </c>
      <c r="D728" s="53" t="s">
        <v>2101</v>
      </c>
      <c r="E728" s="53" t="s">
        <v>1639</v>
      </c>
      <c r="F728" s="53" t="s">
        <v>2034</v>
      </c>
      <c r="G728" s="53" t="s">
        <v>2084</v>
      </c>
      <c r="H728" s="53" t="s">
        <v>2036</v>
      </c>
      <c r="I728" s="53" t="s">
        <v>1868</v>
      </c>
      <c r="J728" s="53" t="s">
        <v>1636</v>
      </c>
      <c r="K728" s="53" t="s">
        <v>2101</v>
      </c>
      <c r="L728" s="53" t="s">
        <v>3669</v>
      </c>
      <c r="M728" s="53" t="s">
        <v>2101</v>
      </c>
      <c r="N728" s="53" t="s">
        <v>4402</v>
      </c>
      <c r="O728" s="54">
        <v>10347</v>
      </c>
      <c r="P728" s="53" t="s">
        <v>4403</v>
      </c>
      <c r="Q728" s="53">
        <v>1</v>
      </c>
      <c r="R728" s="55">
        <v>51.146299999999997</v>
      </c>
      <c r="S728" s="55">
        <v>18.996500000000001</v>
      </c>
      <c r="T728" s="55">
        <v>51.150300000000001</v>
      </c>
      <c r="U728" s="55">
        <v>18.973700000000001</v>
      </c>
      <c r="V728" s="53" t="s">
        <v>92</v>
      </c>
      <c r="W728" s="85">
        <v>0</v>
      </c>
      <c r="X728" s="87">
        <v>0</v>
      </c>
      <c r="Y728" s="1" t="s">
        <v>7166</v>
      </c>
    </row>
    <row r="729" spans="1:25" ht="50.1" hidden="1" customHeight="1" x14ac:dyDescent="0.25">
      <c r="A729" s="53" t="s">
        <v>92</v>
      </c>
      <c r="B729" s="53" t="str">
        <f>IF(COUNTIF('Aglomeracje 2022 r.'!$C$13:$C$207,' Dane pomocnicze (ze spr. 21)'!C729)=1,"TAK",IF(COUNTIF('Aglomeracje 2022 r.'!$C$13:$C$207,' Dane pomocnicze (ze spr. 21)'!C729)&gt;1,"TAK, UWAGA, wystepuje w sprawozdaniu więcej niż jeden raz!!!","BRAK"))</f>
        <v>BRAK</v>
      </c>
      <c r="C729" s="53" t="s">
        <v>820</v>
      </c>
      <c r="D729" s="53" t="s">
        <v>2104</v>
      </c>
      <c r="E729" s="53" t="s">
        <v>1639</v>
      </c>
      <c r="F729" s="53" t="s">
        <v>2034</v>
      </c>
      <c r="G729" s="53" t="s">
        <v>2047</v>
      </c>
      <c r="H729" s="53" t="s">
        <v>2036</v>
      </c>
      <c r="I729" s="53" t="s">
        <v>1868</v>
      </c>
      <c r="J729" s="53" t="s">
        <v>1636</v>
      </c>
      <c r="K729" s="53">
        <v>0</v>
      </c>
      <c r="L729" s="53" t="s">
        <v>3715</v>
      </c>
      <c r="M729" s="53" t="s">
        <v>2104</v>
      </c>
      <c r="N729" s="53" t="s">
        <v>4408</v>
      </c>
      <c r="O729" s="54">
        <v>4688</v>
      </c>
      <c r="P729" s="53" t="s">
        <v>4409</v>
      </c>
      <c r="Q729" s="53">
        <v>1</v>
      </c>
      <c r="R729" s="55">
        <v>51.332599999999999</v>
      </c>
      <c r="S729" s="55">
        <v>19.103300000000001</v>
      </c>
      <c r="T729" s="55">
        <v>51.200099999999999</v>
      </c>
      <c r="U729" s="55">
        <v>19.687200000000001</v>
      </c>
      <c r="V729" s="53" t="s">
        <v>92</v>
      </c>
      <c r="W729" s="85">
        <v>0.9</v>
      </c>
      <c r="X729" s="87">
        <v>0</v>
      </c>
      <c r="Y729" s="1" t="s">
        <v>7205</v>
      </c>
    </row>
    <row r="730" spans="1:25" ht="50.1" hidden="1" customHeight="1" x14ac:dyDescent="0.25">
      <c r="A730" s="53" t="s">
        <v>92</v>
      </c>
      <c r="B730" s="53" t="str">
        <f>IF(COUNTIF('Aglomeracje 2022 r.'!$C$13:$C$207,' Dane pomocnicze (ze spr. 21)'!C730)=1,"TAK",IF(COUNTIF('Aglomeracje 2022 r.'!$C$13:$C$207,' Dane pomocnicze (ze spr. 21)'!C730)&gt;1,"TAK, UWAGA, wystepuje w sprawozdaniu więcej niż jeden raz!!!","BRAK"))</f>
        <v>BRAK</v>
      </c>
      <c r="C730" s="53" t="s">
        <v>821</v>
      </c>
      <c r="D730" s="53" t="s">
        <v>2105</v>
      </c>
      <c r="E730" s="53" t="s">
        <v>1639</v>
      </c>
      <c r="F730" s="53" t="s">
        <v>2034</v>
      </c>
      <c r="G730" s="53" t="s">
        <v>2045</v>
      </c>
      <c r="H730" s="53" t="s">
        <v>2036</v>
      </c>
      <c r="I730" s="53" t="s">
        <v>1868</v>
      </c>
      <c r="J730" s="53" t="s">
        <v>1636</v>
      </c>
      <c r="K730" s="53" t="s">
        <v>4410</v>
      </c>
      <c r="L730" s="53" t="s">
        <v>3715</v>
      </c>
      <c r="M730" s="53" t="s">
        <v>4410</v>
      </c>
      <c r="N730" s="53" t="s">
        <v>4411</v>
      </c>
      <c r="O730" s="54">
        <v>2418</v>
      </c>
      <c r="P730" s="53" t="s">
        <v>4412</v>
      </c>
      <c r="Q730" s="53">
        <v>1</v>
      </c>
      <c r="R730" s="55">
        <v>50.9435</v>
      </c>
      <c r="S730" s="55">
        <v>19.4574</v>
      </c>
      <c r="T730" s="55">
        <v>50.965800000000002</v>
      </c>
      <c r="U730" s="55">
        <v>19.453900000000001</v>
      </c>
      <c r="V730" s="53" t="s">
        <v>92</v>
      </c>
      <c r="W730" s="85">
        <v>0</v>
      </c>
      <c r="X730" s="87">
        <v>0</v>
      </c>
      <c r="Y730" s="1" t="s">
        <v>7166</v>
      </c>
    </row>
    <row r="731" spans="1:25" ht="50.1" hidden="1" customHeight="1" x14ac:dyDescent="0.25">
      <c r="A731" s="53" t="s">
        <v>92</v>
      </c>
      <c r="B731" s="53" t="str">
        <f>IF(COUNTIF('Aglomeracje 2022 r.'!$C$13:$C$207,' Dane pomocnicze (ze spr. 21)'!C731)=1,"TAK",IF(COUNTIF('Aglomeracje 2022 r.'!$C$13:$C$207,' Dane pomocnicze (ze spr. 21)'!C731)&gt;1,"TAK, UWAGA, wystepuje w sprawozdaniu więcej niż jeden raz!!!","BRAK"))</f>
        <v>BRAK</v>
      </c>
      <c r="C731" s="53" t="s">
        <v>822</v>
      </c>
      <c r="D731" s="53" t="s">
        <v>2107</v>
      </c>
      <c r="E731" s="53" t="s">
        <v>1639</v>
      </c>
      <c r="F731" s="53" t="s">
        <v>2034</v>
      </c>
      <c r="G731" s="53" t="s">
        <v>2045</v>
      </c>
      <c r="H731" s="53" t="s">
        <v>2036</v>
      </c>
      <c r="I731" s="53" t="s">
        <v>1868</v>
      </c>
      <c r="J731" s="53" t="s">
        <v>1636</v>
      </c>
      <c r="K731" s="53" t="s">
        <v>4415</v>
      </c>
      <c r="L731" s="53" t="s">
        <v>3715</v>
      </c>
      <c r="M731" s="53" t="s">
        <v>4415</v>
      </c>
      <c r="N731" s="53" t="s">
        <v>4416</v>
      </c>
      <c r="O731" s="54">
        <v>2998</v>
      </c>
      <c r="P731" s="53" t="s">
        <v>4417</v>
      </c>
      <c r="Q731" s="53">
        <v>1</v>
      </c>
      <c r="R731" s="55">
        <v>51.148699999999998</v>
      </c>
      <c r="S731" s="55">
        <v>19.330200000000001</v>
      </c>
      <c r="T731" s="55">
        <v>51.153100000000002</v>
      </c>
      <c r="U731" s="55">
        <v>19.334900000000001</v>
      </c>
      <c r="V731" s="53" t="s">
        <v>92</v>
      </c>
      <c r="W731" s="85">
        <v>0</v>
      </c>
      <c r="X731" s="87">
        <v>0</v>
      </c>
      <c r="Y731" s="1" t="s">
        <v>7166</v>
      </c>
    </row>
    <row r="732" spans="1:25" ht="50.1" hidden="1" customHeight="1" x14ac:dyDescent="0.25">
      <c r="A732" s="53" t="s">
        <v>92</v>
      </c>
      <c r="B732" s="53" t="str">
        <f>IF(COUNTIF('Aglomeracje 2022 r.'!$C$13:$C$207,' Dane pomocnicze (ze spr. 21)'!C732)=1,"TAK",IF(COUNTIF('Aglomeracje 2022 r.'!$C$13:$C$207,' Dane pomocnicze (ze spr. 21)'!C732)&gt;1,"TAK, UWAGA, wystepuje w sprawozdaniu więcej niż jeden raz!!!","BRAK"))</f>
        <v>BRAK</v>
      </c>
      <c r="C732" s="53" t="s">
        <v>823</v>
      </c>
      <c r="D732" s="53" t="s">
        <v>2109</v>
      </c>
      <c r="E732" s="53" t="s">
        <v>1639</v>
      </c>
      <c r="F732" s="53" t="s">
        <v>2034</v>
      </c>
      <c r="G732" s="53" t="s">
        <v>2058</v>
      </c>
      <c r="H732" s="53" t="s">
        <v>92</v>
      </c>
      <c r="I732" s="53" t="s">
        <v>1868</v>
      </c>
      <c r="J732" s="53" t="s">
        <v>1636</v>
      </c>
      <c r="K732" s="53" t="s">
        <v>2109</v>
      </c>
      <c r="L732" s="53" t="s">
        <v>3715</v>
      </c>
      <c r="M732" s="53" t="s">
        <v>2109</v>
      </c>
      <c r="N732" s="53" t="s">
        <v>4420</v>
      </c>
      <c r="O732" s="54">
        <v>4734</v>
      </c>
      <c r="P732" s="53" t="s">
        <v>823</v>
      </c>
      <c r="Q732" s="53">
        <v>1</v>
      </c>
      <c r="R732" s="55">
        <v>51.205100000000002</v>
      </c>
      <c r="S732" s="55">
        <v>18.665600000000001</v>
      </c>
      <c r="T732" s="55">
        <v>51.196300000000001</v>
      </c>
      <c r="U732" s="55">
        <v>18.762899999999998</v>
      </c>
      <c r="V732" s="53" t="s">
        <v>92</v>
      </c>
      <c r="W732" s="85">
        <v>11.66</v>
      </c>
      <c r="X732" s="87">
        <v>0</v>
      </c>
      <c r="Y732" s="1" t="s">
        <v>7542</v>
      </c>
    </row>
    <row r="733" spans="1:25" ht="50.1" hidden="1" customHeight="1" x14ac:dyDescent="0.25">
      <c r="A733" s="53" t="s">
        <v>92</v>
      </c>
      <c r="B733" s="53" t="str">
        <f>IF(COUNTIF('Aglomeracje 2022 r.'!$C$13:$C$207,' Dane pomocnicze (ze spr. 21)'!C733)=1,"TAK",IF(COUNTIF('Aglomeracje 2022 r.'!$C$13:$C$207,' Dane pomocnicze (ze spr. 21)'!C733)&gt;1,"TAK, UWAGA, wystepuje w sprawozdaniu więcej niż jeden raz!!!","BRAK"))</f>
        <v>BRAK</v>
      </c>
      <c r="C733" s="53" t="s">
        <v>824</v>
      </c>
      <c r="D733" s="53" t="s">
        <v>1659</v>
      </c>
      <c r="E733" s="53" t="s">
        <v>1639</v>
      </c>
      <c r="F733" s="53" t="s">
        <v>2034</v>
      </c>
      <c r="G733" s="53" t="s">
        <v>2086</v>
      </c>
      <c r="H733" s="53" t="s">
        <v>2081</v>
      </c>
      <c r="I733" s="53" t="s">
        <v>1868</v>
      </c>
      <c r="J733" s="53" t="s">
        <v>1636</v>
      </c>
      <c r="K733" s="53" t="s">
        <v>4423</v>
      </c>
      <c r="L733" s="53" t="s">
        <v>3715</v>
      </c>
      <c r="M733" s="53" t="s">
        <v>1659</v>
      </c>
      <c r="N733" s="53" t="s">
        <v>4424</v>
      </c>
      <c r="O733" s="54">
        <v>4311</v>
      </c>
      <c r="P733" s="53" t="s">
        <v>4425</v>
      </c>
      <c r="Q733" s="53">
        <v>1</v>
      </c>
      <c r="R733" s="55">
        <v>51</v>
      </c>
      <c r="S733" s="55">
        <v>18.1892</v>
      </c>
      <c r="T733" s="55">
        <v>51.2059</v>
      </c>
      <c r="U733" s="55">
        <v>18.184200000000001</v>
      </c>
      <c r="V733" s="53" t="s">
        <v>92</v>
      </c>
      <c r="W733" s="85">
        <v>0</v>
      </c>
      <c r="X733" s="87">
        <v>0</v>
      </c>
      <c r="Y733" s="1" t="s">
        <v>7166</v>
      </c>
    </row>
    <row r="734" spans="1:25" ht="50.1" hidden="1" customHeight="1" x14ac:dyDescent="0.25">
      <c r="A734" s="53" t="s">
        <v>92</v>
      </c>
      <c r="B734" s="53" t="str">
        <f>IF(COUNTIF('Aglomeracje 2022 r.'!$C$13:$C$207,' Dane pomocnicze (ze spr. 21)'!C734)=1,"TAK",IF(COUNTIF('Aglomeracje 2022 r.'!$C$13:$C$207,' Dane pomocnicze (ze spr. 21)'!C734)&gt;1,"TAK, UWAGA, wystepuje w sprawozdaniu więcej niż jeden raz!!!","BRAK"))</f>
        <v>BRAK</v>
      </c>
      <c r="C734" s="53" t="s">
        <v>825</v>
      </c>
      <c r="D734" s="53" t="s">
        <v>2112</v>
      </c>
      <c r="E734" s="53" t="s">
        <v>1639</v>
      </c>
      <c r="F734" s="53" t="s">
        <v>2034</v>
      </c>
      <c r="G734" s="53" t="s">
        <v>2058</v>
      </c>
      <c r="H734" s="53" t="s">
        <v>2036</v>
      </c>
      <c r="I734" s="53" t="s">
        <v>1868</v>
      </c>
      <c r="J734" s="53" t="s">
        <v>1636</v>
      </c>
      <c r="K734" s="53" t="s">
        <v>2112</v>
      </c>
      <c r="L734" s="53" t="s">
        <v>3715</v>
      </c>
      <c r="M734" s="53" t="s">
        <v>2112</v>
      </c>
      <c r="N734" s="53" t="s">
        <v>4428</v>
      </c>
      <c r="O734" s="54">
        <v>2616</v>
      </c>
      <c r="P734" s="53" t="s">
        <v>4429</v>
      </c>
      <c r="Q734" s="53">
        <v>1</v>
      </c>
      <c r="R734" s="55">
        <v>51.173900000000003</v>
      </c>
      <c r="S734" s="55">
        <v>18.457100000000001</v>
      </c>
      <c r="T734" s="55">
        <v>51.176699999999997</v>
      </c>
      <c r="U734" s="55">
        <v>18.462700000000002</v>
      </c>
      <c r="V734" s="53" t="s">
        <v>92</v>
      </c>
      <c r="W734" s="85">
        <v>3.8450000000000002</v>
      </c>
      <c r="X734" s="87">
        <v>0</v>
      </c>
      <c r="Y734" s="1" t="s">
        <v>7543</v>
      </c>
    </row>
    <row r="735" spans="1:25" ht="50.1" hidden="1" customHeight="1" x14ac:dyDescent="0.25">
      <c r="A735" s="53" t="s">
        <v>92</v>
      </c>
      <c r="B735" s="53" t="str">
        <f>IF(COUNTIF('Aglomeracje 2022 r.'!$C$13:$C$207,' Dane pomocnicze (ze spr. 21)'!C735)=1,"TAK",IF(COUNTIF('Aglomeracje 2022 r.'!$C$13:$C$207,' Dane pomocnicze (ze spr. 21)'!C735)&gt;1,"TAK, UWAGA, wystepuje w sprawozdaniu więcej niż jeden raz!!!","BRAK"))</f>
        <v>BRAK</v>
      </c>
      <c r="C735" s="53" t="s">
        <v>826</v>
      </c>
      <c r="D735" s="53" t="s">
        <v>2113</v>
      </c>
      <c r="E735" s="53" t="s">
        <v>1639</v>
      </c>
      <c r="F735" s="53" t="s">
        <v>2034</v>
      </c>
      <c r="G735" s="53" t="s">
        <v>2045</v>
      </c>
      <c r="H735" s="53" t="s">
        <v>2036</v>
      </c>
      <c r="I735" s="53" t="s">
        <v>1868</v>
      </c>
      <c r="J735" s="53" t="s">
        <v>1636</v>
      </c>
      <c r="K735" s="53" t="s">
        <v>2113</v>
      </c>
      <c r="L735" s="53" t="s">
        <v>3715</v>
      </c>
      <c r="M735" s="53" t="s">
        <v>2113</v>
      </c>
      <c r="N735" s="53" t="s">
        <v>4430</v>
      </c>
      <c r="O735" s="54">
        <v>4591</v>
      </c>
      <c r="P735" s="53" t="s">
        <v>4431</v>
      </c>
      <c r="Q735" s="53">
        <v>1</v>
      </c>
      <c r="R735" s="55">
        <v>51.168799999999997</v>
      </c>
      <c r="S735" s="55">
        <v>19.488900000000001</v>
      </c>
      <c r="T735" s="55">
        <v>51.167000000000002</v>
      </c>
      <c r="U735" s="55">
        <v>19.476299999999998</v>
      </c>
      <c r="V735" s="53" t="s">
        <v>92</v>
      </c>
      <c r="W735" s="85">
        <v>10.74</v>
      </c>
      <c r="X735" s="87">
        <v>0</v>
      </c>
      <c r="Y735" s="1" t="s">
        <v>7544</v>
      </c>
    </row>
    <row r="736" spans="1:25" ht="50.1" hidden="1" customHeight="1" x14ac:dyDescent="0.25">
      <c r="A736" s="53" t="s">
        <v>92</v>
      </c>
      <c r="B736" s="53" t="str">
        <f>IF(COUNTIF('Aglomeracje 2022 r.'!$C$13:$C$207,' Dane pomocnicze (ze spr. 21)'!C736)=1,"TAK",IF(COUNTIF('Aglomeracje 2022 r.'!$C$13:$C$207,' Dane pomocnicze (ze spr. 21)'!C736)&gt;1,"TAK, UWAGA, wystepuje w sprawozdaniu więcej niż jeden raz!!!","BRAK"))</f>
        <v>BRAK</v>
      </c>
      <c r="C736" s="53" t="s">
        <v>827</v>
      </c>
      <c r="D736" s="53" t="s">
        <v>2119</v>
      </c>
      <c r="E736" s="53" t="s">
        <v>1639</v>
      </c>
      <c r="F736" s="53" t="s">
        <v>2034</v>
      </c>
      <c r="G736" s="53" t="s">
        <v>2068</v>
      </c>
      <c r="H736" s="53" t="s">
        <v>2036</v>
      </c>
      <c r="I736" s="53" t="s">
        <v>1868</v>
      </c>
      <c r="J736" s="53" t="s">
        <v>1636</v>
      </c>
      <c r="K736" s="53" t="s">
        <v>2119</v>
      </c>
      <c r="L736" s="53" t="s">
        <v>3669</v>
      </c>
      <c r="M736" s="53" t="s">
        <v>2119</v>
      </c>
      <c r="N736" s="53" t="s">
        <v>4442</v>
      </c>
      <c r="O736" s="54">
        <v>3913</v>
      </c>
      <c r="P736" s="53">
        <v>0</v>
      </c>
      <c r="Q736" s="53">
        <v>1</v>
      </c>
      <c r="R736" s="55">
        <v>51.972900000000003</v>
      </c>
      <c r="S736" s="55">
        <v>18.7942</v>
      </c>
      <c r="T736" s="55">
        <v>51.594700000000003</v>
      </c>
      <c r="U736" s="55">
        <v>18.471699999999998</v>
      </c>
      <c r="V736" s="53" t="s">
        <v>92</v>
      </c>
      <c r="W736" s="85">
        <v>1.619</v>
      </c>
      <c r="X736" s="87">
        <v>0</v>
      </c>
      <c r="Y736" s="1" t="s">
        <v>7545</v>
      </c>
    </row>
    <row r="737" spans="1:25" ht="50.1" hidden="1" customHeight="1" x14ac:dyDescent="0.25">
      <c r="A737" s="53" t="s">
        <v>92</v>
      </c>
      <c r="B737" s="53" t="str">
        <f>IF(COUNTIF('Aglomeracje 2022 r.'!$C$13:$C$207,' Dane pomocnicze (ze spr. 21)'!C737)=1,"TAK",IF(COUNTIF('Aglomeracje 2022 r.'!$C$13:$C$207,' Dane pomocnicze (ze spr. 21)'!C737)&gt;1,"TAK, UWAGA, wystepuje w sprawozdaniu więcej niż jeden raz!!!","BRAK"))</f>
        <v>BRAK</v>
      </c>
      <c r="C737" s="53" t="s">
        <v>828</v>
      </c>
      <c r="D737" s="53" t="s">
        <v>2120</v>
      </c>
      <c r="E737" s="53" t="s">
        <v>1639</v>
      </c>
      <c r="F737" s="53" t="s">
        <v>2034</v>
      </c>
      <c r="G737" s="53" t="s">
        <v>2058</v>
      </c>
      <c r="H737" s="53" t="s">
        <v>2036</v>
      </c>
      <c r="I737" s="53" t="s">
        <v>1868</v>
      </c>
      <c r="J737" s="53" t="s">
        <v>1636</v>
      </c>
      <c r="K737" s="53" t="s">
        <v>2120</v>
      </c>
      <c r="L737" s="53" t="s">
        <v>3715</v>
      </c>
      <c r="M737" s="53" t="s">
        <v>2120</v>
      </c>
      <c r="N737" s="53" t="s">
        <v>4443</v>
      </c>
      <c r="O737" s="54">
        <v>2635</v>
      </c>
      <c r="P737" s="53">
        <v>0</v>
      </c>
      <c r="Q737" s="53">
        <v>1</v>
      </c>
      <c r="R737" s="55">
        <v>51.153799999999997</v>
      </c>
      <c r="S737" s="55">
        <v>18.277999999999999</v>
      </c>
      <c r="T737" s="55">
        <v>51.153399999999998</v>
      </c>
      <c r="U737" s="55">
        <v>18.273</v>
      </c>
      <c r="V737" s="53" t="s">
        <v>92</v>
      </c>
      <c r="W737" s="85">
        <v>12.0465</v>
      </c>
      <c r="X737" s="87">
        <v>0</v>
      </c>
      <c r="Y737" s="1" t="s">
        <v>7546</v>
      </c>
    </row>
    <row r="738" spans="1:25" ht="50.1" hidden="1" customHeight="1" x14ac:dyDescent="0.25">
      <c r="A738" s="53" t="s">
        <v>92</v>
      </c>
      <c r="B738" s="53" t="str">
        <f>IF(COUNTIF('Aglomeracje 2022 r.'!$C$13:$C$207,' Dane pomocnicze (ze spr. 21)'!C738)=1,"TAK",IF(COUNTIF('Aglomeracje 2022 r.'!$C$13:$C$207,' Dane pomocnicze (ze spr. 21)'!C738)&gt;1,"TAK, UWAGA, wystepuje w sprawozdaniu więcej niż jeden raz!!!","BRAK"))</f>
        <v>BRAK</v>
      </c>
      <c r="C738" s="53" t="s">
        <v>829</v>
      </c>
      <c r="D738" s="53" t="s">
        <v>2123</v>
      </c>
      <c r="E738" s="53" t="s">
        <v>1639</v>
      </c>
      <c r="F738" s="53" t="s">
        <v>2124</v>
      </c>
      <c r="G738" s="53" t="s">
        <v>2125</v>
      </c>
      <c r="H738" s="53" t="s">
        <v>2123</v>
      </c>
      <c r="I738" s="53" t="s">
        <v>1868</v>
      </c>
      <c r="J738" s="53" t="s">
        <v>1636</v>
      </c>
      <c r="K738" s="53" t="s">
        <v>2123</v>
      </c>
      <c r="L738" s="53" t="s">
        <v>3617</v>
      </c>
      <c r="M738" s="53" t="s">
        <v>4447</v>
      </c>
      <c r="N738" s="53" t="s">
        <v>4448</v>
      </c>
      <c r="O738" s="54">
        <v>178092</v>
      </c>
      <c r="P738" s="53" t="s">
        <v>4449</v>
      </c>
      <c r="Q738" s="53">
        <v>1</v>
      </c>
      <c r="R738" s="55">
        <v>52.731699999999996</v>
      </c>
      <c r="S738" s="55">
        <v>15.7317</v>
      </c>
      <c r="T738" s="55">
        <v>52.713900000000002</v>
      </c>
      <c r="U738" s="55">
        <v>15.150700000000001</v>
      </c>
      <c r="V738" s="53" t="s">
        <v>92</v>
      </c>
      <c r="W738" s="85">
        <v>8.82</v>
      </c>
      <c r="X738" s="87">
        <v>13.2</v>
      </c>
      <c r="Y738" s="1" t="s">
        <v>7547</v>
      </c>
    </row>
    <row r="739" spans="1:25" ht="50.1" hidden="1" customHeight="1" x14ac:dyDescent="0.25">
      <c r="A739" s="53" t="s">
        <v>92</v>
      </c>
      <c r="B739" s="53" t="str">
        <f>IF(COUNTIF('Aglomeracje 2022 r.'!$C$13:$C$207,' Dane pomocnicze (ze spr. 21)'!C739)=1,"TAK",IF(COUNTIF('Aglomeracje 2022 r.'!$C$13:$C$207,' Dane pomocnicze (ze spr. 21)'!C739)&gt;1,"TAK, UWAGA, wystepuje w sprawozdaniu więcej niż jeden raz!!!","BRAK"))</f>
        <v>BRAK</v>
      </c>
      <c r="C739" s="53" t="s">
        <v>830</v>
      </c>
      <c r="D739" s="53" t="s">
        <v>2137</v>
      </c>
      <c r="E739" s="53" t="s">
        <v>1639</v>
      </c>
      <c r="F739" s="53" t="s">
        <v>2124</v>
      </c>
      <c r="G739" s="53" t="s">
        <v>2126</v>
      </c>
      <c r="H739" s="53" t="s">
        <v>2123</v>
      </c>
      <c r="I739" s="53" t="s">
        <v>1868</v>
      </c>
      <c r="J739" s="53" t="s">
        <v>1636</v>
      </c>
      <c r="K739" s="53" t="s">
        <v>2137</v>
      </c>
      <c r="L739" s="53" t="s">
        <v>3669</v>
      </c>
      <c r="M739" s="53" t="s">
        <v>2137</v>
      </c>
      <c r="N739" s="53" t="s">
        <v>4470</v>
      </c>
      <c r="O739" s="54">
        <v>8050</v>
      </c>
      <c r="P739" s="53" t="s">
        <v>4471</v>
      </c>
      <c r="Q739" s="53">
        <v>1</v>
      </c>
      <c r="R739" s="55">
        <v>52.070999999999998</v>
      </c>
      <c r="S739" s="55">
        <v>15.861499999999999</v>
      </c>
      <c r="T739" s="55">
        <v>52.075400000000002</v>
      </c>
      <c r="U739" s="55">
        <v>15.8847</v>
      </c>
      <c r="V739" s="53" t="s">
        <v>92</v>
      </c>
      <c r="W739" s="85">
        <v>0.3</v>
      </c>
      <c r="X739" s="87">
        <v>1.8</v>
      </c>
      <c r="Y739" s="1" t="s">
        <v>7548</v>
      </c>
    </row>
    <row r="740" spans="1:25" ht="50.1" hidden="1" customHeight="1" x14ac:dyDescent="0.25">
      <c r="A740" s="53" t="s">
        <v>92</v>
      </c>
      <c r="B740" s="53" t="str">
        <f>IF(COUNTIF('Aglomeracje 2022 r.'!$C$13:$C$207,' Dane pomocnicze (ze spr. 21)'!C740)=1,"TAK",IF(COUNTIF('Aglomeracje 2022 r.'!$C$13:$C$207,' Dane pomocnicze (ze spr. 21)'!C740)&gt;1,"TAK, UWAGA, wystepuje w sprawozdaniu więcej niż jeden raz!!!","BRAK"))</f>
        <v>BRAK</v>
      </c>
      <c r="C740" s="53" t="s">
        <v>831</v>
      </c>
      <c r="D740" s="53" t="s">
        <v>2146</v>
      </c>
      <c r="E740" s="53" t="s">
        <v>1639</v>
      </c>
      <c r="F740" s="53" t="s">
        <v>2124</v>
      </c>
      <c r="G740" s="53" t="s">
        <v>2147</v>
      </c>
      <c r="H740" s="53" t="s">
        <v>2123</v>
      </c>
      <c r="I740" s="53" t="s">
        <v>1732</v>
      </c>
      <c r="J740" s="53" t="s">
        <v>1636</v>
      </c>
      <c r="K740" s="53" t="s">
        <v>2146</v>
      </c>
      <c r="L740" s="53" t="s">
        <v>3617</v>
      </c>
      <c r="M740" s="53" t="s">
        <v>2146</v>
      </c>
      <c r="N740" s="53" t="s">
        <v>4484</v>
      </c>
      <c r="O740" s="54">
        <v>18997</v>
      </c>
      <c r="P740" s="53" t="s">
        <v>4485</v>
      </c>
      <c r="Q740" s="53">
        <v>1</v>
      </c>
      <c r="R740" s="55">
        <v>52.581499999999998</v>
      </c>
      <c r="S740" s="55">
        <v>14.634</v>
      </c>
      <c r="T740" s="55">
        <v>52.599200000000003</v>
      </c>
      <c r="U740" s="55">
        <v>14.61</v>
      </c>
      <c r="V740" s="53" t="s">
        <v>92</v>
      </c>
      <c r="W740" s="85">
        <v>1.6459999999999999</v>
      </c>
      <c r="X740" s="87">
        <v>0</v>
      </c>
      <c r="Y740" s="1" t="s">
        <v>7549</v>
      </c>
    </row>
    <row r="741" spans="1:25" ht="50.1" hidden="1" customHeight="1" x14ac:dyDescent="0.25">
      <c r="A741" s="53" t="s">
        <v>92</v>
      </c>
      <c r="B741" s="53" t="str">
        <f>IF(COUNTIF('Aglomeracje 2022 r.'!$C$13:$C$207,' Dane pomocnicze (ze spr. 21)'!C741)=1,"TAK",IF(COUNTIF('Aglomeracje 2022 r.'!$C$13:$C$207,' Dane pomocnicze (ze spr. 21)'!C741)&gt;1,"TAK, UWAGA, wystepuje w sprawozdaniu więcej niż jeden raz!!!","BRAK"))</f>
        <v>BRAK</v>
      </c>
      <c r="C741" s="53" t="s">
        <v>832</v>
      </c>
      <c r="D741" s="53" t="s">
        <v>2148</v>
      </c>
      <c r="E741" s="53" t="s">
        <v>1639</v>
      </c>
      <c r="F741" s="53" t="s">
        <v>2124</v>
      </c>
      <c r="G741" s="53" t="s">
        <v>2149</v>
      </c>
      <c r="H741" s="53" t="s">
        <v>2123</v>
      </c>
      <c r="I741" s="53" t="s">
        <v>1868</v>
      </c>
      <c r="J741" s="53" t="s">
        <v>1636</v>
      </c>
      <c r="K741" s="53" t="s">
        <v>4486</v>
      </c>
      <c r="L741" s="53" t="s">
        <v>3669</v>
      </c>
      <c r="M741" s="53" t="s">
        <v>4486</v>
      </c>
      <c r="N741" s="53" t="s">
        <v>4487</v>
      </c>
      <c r="O741" s="54">
        <v>24848</v>
      </c>
      <c r="P741" s="53" t="s">
        <v>4488</v>
      </c>
      <c r="Q741" s="53">
        <v>1</v>
      </c>
      <c r="R741" s="55">
        <v>52.445300000000003</v>
      </c>
      <c r="S741" s="55">
        <v>15.575799999999999</v>
      </c>
      <c r="T741" s="55">
        <v>52.451500000000003</v>
      </c>
      <c r="U741" s="55">
        <v>15.5603</v>
      </c>
      <c r="V741" s="53" t="s">
        <v>92</v>
      </c>
      <c r="W741" s="85">
        <v>0</v>
      </c>
      <c r="X741" s="87">
        <v>1.5</v>
      </c>
      <c r="Y741" s="1" t="s">
        <v>7192</v>
      </c>
    </row>
    <row r="742" spans="1:25" ht="50.1" hidden="1" customHeight="1" x14ac:dyDescent="0.25">
      <c r="A742" s="53" t="s">
        <v>92</v>
      </c>
      <c r="B742" s="53" t="str">
        <f>IF(COUNTIF('Aglomeracje 2022 r.'!$C$13:$C$207,' Dane pomocnicze (ze spr. 21)'!C742)=1,"TAK",IF(COUNTIF('Aglomeracje 2022 r.'!$C$13:$C$207,' Dane pomocnicze (ze spr. 21)'!C742)&gt;1,"TAK, UWAGA, wystepuje w sprawozdaniu więcej niż jeden raz!!!","BRAK"))</f>
        <v>BRAK</v>
      </c>
      <c r="C742" s="53" t="s">
        <v>833</v>
      </c>
      <c r="D742" s="53" t="s">
        <v>2150</v>
      </c>
      <c r="E742" s="53" t="s">
        <v>1639</v>
      </c>
      <c r="F742" s="53" t="s">
        <v>2124</v>
      </c>
      <c r="G742" s="53" t="s">
        <v>2151</v>
      </c>
      <c r="H742" s="53" t="s">
        <v>2123</v>
      </c>
      <c r="I742" s="53" t="s">
        <v>1635</v>
      </c>
      <c r="J742" s="53" t="s">
        <v>1636</v>
      </c>
      <c r="K742" s="53" t="s">
        <v>2150</v>
      </c>
      <c r="L742" s="53" t="s">
        <v>3669</v>
      </c>
      <c r="M742" s="53" t="s">
        <v>2150</v>
      </c>
      <c r="N742" s="53" t="s">
        <v>4489</v>
      </c>
      <c r="O742" s="54">
        <v>23704</v>
      </c>
      <c r="P742" s="53" t="s">
        <v>4490</v>
      </c>
      <c r="Q742" s="53">
        <v>1</v>
      </c>
      <c r="R742" s="55">
        <v>52.356400000000001</v>
      </c>
      <c r="S742" s="55">
        <v>14.566000000000001</v>
      </c>
      <c r="T742" s="55">
        <v>52.370199999999997</v>
      </c>
      <c r="U742" s="55">
        <v>14.585800000000001</v>
      </c>
      <c r="V742" s="53" t="s">
        <v>92</v>
      </c>
      <c r="W742" s="85">
        <v>0</v>
      </c>
      <c r="X742" s="87">
        <v>1</v>
      </c>
      <c r="Y742" s="1" t="s">
        <v>7314</v>
      </c>
    </row>
    <row r="743" spans="1:25" ht="50.1" hidden="1" customHeight="1" x14ac:dyDescent="0.25">
      <c r="A743" s="53" t="s">
        <v>92</v>
      </c>
      <c r="B743" s="53" t="str">
        <f>IF(COUNTIF('Aglomeracje 2022 r.'!$C$13:$C$207,' Dane pomocnicze (ze spr. 21)'!C743)=1,"TAK",IF(COUNTIF('Aglomeracje 2022 r.'!$C$13:$C$207,' Dane pomocnicze (ze spr. 21)'!C743)&gt;1,"TAK, UWAGA, wystepuje w sprawozdaniu więcej niż jeden raz!!!","BRAK"))</f>
        <v>BRAK</v>
      </c>
      <c r="C743" s="53" t="s">
        <v>834</v>
      </c>
      <c r="D743" s="53" t="s">
        <v>2154</v>
      </c>
      <c r="E743" s="53" t="s">
        <v>1639</v>
      </c>
      <c r="F743" s="53" t="s">
        <v>2124</v>
      </c>
      <c r="G743" s="53" t="s">
        <v>2147</v>
      </c>
      <c r="H743" s="53" t="s">
        <v>2123</v>
      </c>
      <c r="I743" s="53" t="s">
        <v>1868</v>
      </c>
      <c r="J743" s="53" t="s">
        <v>1636</v>
      </c>
      <c r="K743" s="53" t="s">
        <v>2154</v>
      </c>
      <c r="L743" s="53" t="s">
        <v>3669</v>
      </c>
      <c r="M743" s="53" t="s">
        <v>2154</v>
      </c>
      <c r="N743" s="53" t="s">
        <v>4495</v>
      </c>
      <c r="O743" s="54">
        <v>15647</v>
      </c>
      <c r="P743" s="53" t="s">
        <v>4496</v>
      </c>
      <c r="Q743" s="53">
        <v>1</v>
      </c>
      <c r="R743" s="55">
        <v>52.402500000000003</v>
      </c>
      <c r="S743" s="55">
        <v>14.535299999999999</v>
      </c>
      <c r="T743" s="55">
        <v>52.3855</v>
      </c>
      <c r="U743" s="55">
        <v>14.541499999999999</v>
      </c>
      <c r="V743" s="53" t="s">
        <v>92</v>
      </c>
      <c r="W743" s="85">
        <v>0</v>
      </c>
      <c r="X743" s="87">
        <v>0</v>
      </c>
      <c r="Y743" s="1" t="s">
        <v>7166</v>
      </c>
    </row>
    <row r="744" spans="1:25" ht="50.1" hidden="1" customHeight="1" x14ac:dyDescent="0.25">
      <c r="A744" s="53" t="s">
        <v>92</v>
      </c>
      <c r="B744" s="53" t="str">
        <f>IF(COUNTIF('Aglomeracje 2022 r.'!$C$13:$C$207,' Dane pomocnicze (ze spr. 21)'!C744)=1,"TAK",IF(COUNTIF('Aglomeracje 2022 r.'!$C$13:$C$207,' Dane pomocnicze (ze spr. 21)'!C744)&gt;1,"TAK, UWAGA, wystepuje w sprawozdaniu więcej niż jeden raz!!!","BRAK"))</f>
        <v>BRAK</v>
      </c>
      <c r="C744" s="53" t="s">
        <v>835</v>
      </c>
      <c r="D744" s="53" t="s">
        <v>2156</v>
      </c>
      <c r="E744" s="53" t="s">
        <v>1639</v>
      </c>
      <c r="F744" s="53" t="s">
        <v>2124</v>
      </c>
      <c r="G744" s="53" t="s">
        <v>2157</v>
      </c>
      <c r="H744" s="53" t="s">
        <v>2123</v>
      </c>
      <c r="I744" s="53" t="s">
        <v>1868</v>
      </c>
      <c r="J744" s="53" t="s">
        <v>1636</v>
      </c>
      <c r="K744" s="53" t="s">
        <v>2156</v>
      </c>
      <c r="L744" s="53" t="s">
        <v>3669</v>
      </c>
      <c r="M744" s="53" t="s">
        <v>2156</v>
      </c>
      <c r="N744" s="53" t="s">
        <v>4499</v>
      </c>
      <c r="O744" s="54">
        <v>11801</v>
      </c>
      <c r="P744" s="53" t="s">
        <v>4500</v>
      </c>
      <c r="Q744" s="53">
        <v>1</v>
      </c>
      <c r="R744" s="55">
        <v>52.451000000000001</v>
      </c>
      <c r="S744" s="55">
        <v>15.1167</v>
      </c>
      <c r="T744" s="55">
        <v>52.4694</v>
      </c>
      <c r="U744" s="55">
        <v>15.104200000000001</v>
      </c>
      <c r="V744" s="53" t="s">
        <v>92</v>
      </c>
      <c r="W744" s="85">
        <v>0.5</v>
      </c>
      <c r="X744" s="87">
        <v>0.2</v>
      </c>
      <c r="Y744" s="1" t="s">
        <v>7550</v>
      </c>
    </row>
    <row r="745" spans="1:25" ht="50.1" hidden="1" customHeight="1" x14ac:dyDescent="0.25">
      <c r="A745" s="53" t="s">
        <v>92</v>
      </c>
      <c r="B745" s="53" t="str">
        <f>IF(COUNTIF('Aglomeracje 2022 r.'!$C$13:$C$207,' Dane pomocnicze (ze spr. 21)'!C745)=1,"TAK",IF(COUNTIF('Aglomeracje 2022 r.'!$C$13:$C$207,' Dane pomocnicze (ze spr. 21)'!C745)&gt;1,"TAK, UWAGA, wystepuje w sprawozdaniu więcej niż jeden raz!!!","BRAK"))</f>
        <v>BRAK</v>
      </c>
      <c r="C745" s="53" t="s">
        <v>836</v>
      </c>
      <c r="D745" s="53" t="s">
        <v>2159</v>
      </c>
      <c r="E745" s="53" t="s">
        <v>1639</v>
      </c>
      <c r="F745" s="53" t="s">
        <v>2124</v>
      </c>
      <c r="G745" s="53" t="s">
        <v>2149</v>
      </c>
      <c r="H745" s="53" t="s">
        <v>2123</v>
      </c>
      <c r="I745" s="53" t="s">
        <v>1868</v>
      </c>
      <c r="J745" s="53" t="s">
        <v>1636</v>
      </c>
      <c r="K745" s="53" t="s">
        <v>2159</v>
      </c>
      <c r="L745" s="53" t="s">
        <v>3669</v>
      </c>
      <c r="M745" s="53" t="s">
        <v>2159</v>
      </c>
      <c r="N745" s="53" t="s">
        <v>4503</v>
      </c>
      <c r="O745" s="54">
        <v>9460</v>
      </c>
      <c r="P745" s="53" t="s">
        <v>4504</v>
      </c>
      <c r="Q745" s="53">
        <v>1</v>
      </c>
      <c r="R745" s="55">
        <v>0</v>
      </c>
      <c r="S745" s="55">
        <v>0</v>
      </c>
      <c r="T745" s="55">
        <v>52.596499999999999</v>
      </c>
      <c r="U745" s="55">
        <v>15.491400000000001</v>
      </c>
      <c r="V745" s="53" t="s">
        <v>92</v>
      </c>
      <c r="W745" s="85">
        <v>0</v>
      </c>
      <c r="X745" s="87">
        <v>0</v>
      </c>
      <c r="Y745" s="1" t="s">
        <v>7166</v>
      </c>
    </row>
    <row r="746" spans="1:25" ht="50.1" hidden="1" customHeight="1" x14ac:dyDescent="0.25">
      <c r="A746" s="53" t="s">
        <v>92</v>
      </c>
      <c r="B746" s="53" t="str">
        <f>IF(COUNTIF('Aglomeracje 2022 r.'!$C$13:$C$207,' Dane pomocnicze (ze spr. 21)'!C746)=1,"TAK",IF(COUNTIF('Aglomeracje 2022 r.'!$C$13:$C$207,' Dane pomocnicze (ze spr. 21)'!C746)&gt;1,"TAK, UWAGA, wystepuje w sprawozdaniu więcej niż jeden raz!!!","BRAK"))</f>
        <v>BRAK</v>
      </c>
      <c r="C746" s="53" t="s">
        <v>837</v>
      </c>
      <c r="D746" s="53" t="s">
        <v>2163</v>
      </c>
      <c r="E746" s="53" t="s">
        <v>1639</v>
      </c>
      <c r="F746" s="53" t="s">
        <v>2124</v>
      </c>
      <c r="G746" s="53" t="s">
        <v>2135</v>
      </c>
      <c r="H746" s="53" t="s">
        <v>2123</v>
      </c>
      <c r="I746" s="53" t="s">
        <v>1868</v>
      </c>
      <c r="J746" s="53" t="s">
        <v>1636</v>
      </c>
      <c r="K746" s="53" t="s">
        <v>2163</v>
      </c>
      <c r="L746" s="53" t="s">
        <v>3669</v>
      </c>
      <c r="M746" s="53" t="s">
        <v>2163</v>
      </c>
      <c r="N746" s="53" t="s">
        <v>4512</v>
      </c>
      <c r="O746" s="54">
        <v>9062</v>
      </c>
      <c r="P746" s="53" t="s">
        <v>4513</v>
      </c>
      <c r="Q746" s="53">
        <v>1</v>
      </c>
      <c r="R746" s="55">
        <v>52.243400000000001</v>
      </c>
      <c r="S746" s="55">
        <v>15.8134</v>
      </c>
      <c r="T746" s="55">
        <v>52.25</v>
      </c>
      <c r="U746" s="55">
        <v>15.823700000000001</v>
      </c>
      <c r="V746" s="53" t="s">
        <v>92</v>
      </c>
      <c r="W746" s="85">
        <v>3.3</v>
      </c>
      <c r="X746" s="87">
        <v>0</v>
      </c>
      <c r="Y746" s="1" t="s">
        <v>7551</v>
      </c>
    </row>
    <row r="747" spans="1:25" ht="50.1" hidden="1" customHeight="1" x14ac:dyDescent="0.25">
      <c r="A747" s="53" t="s">
        <v>92</v>
      </c>
      <c r="B747" s="53" t="str">
        <f>IF(COUNTIF('Aglomeracje 2022 r.'!$C$13:$C$207,' Dane pomocnicze (ze spr. 21)'!C747)=1,"TAK",IF(COUNTIF('Aglomeracje 2022 r.'!$C$13:$C$207,' Dane pomocnicze (ze spr. 21)'!C747)&gt;1,"TAK, UWAGA, wystepuje w sprawozdaniu więcej niż jeden raz!!!","BRAK"))</f>
        <v>BRAK</v>
      </c>
      <c r="C747" s="53" t="s">
        <v>838</v>
      </c>
      <c r="D747" s="53" t="s">
        <v>2169</v>
      </c>
      <c r="E747" s="53" t="s">
        <v>1639</v>
      </c>
      <c r="F747" s="53" t="s">
        <v>2124</v>
      </c>
      <c r="G747" s="53" t="s">
        <v>2149</v>
      </c>
      <c r="H747" s="53" t="s">
        <v>2123</v>
      </c>
      <c r="I747" s="53" t="s">
        <v>1868</v>
      </c>
      <c r="J747" s="53" t="s">
        <v>1636</v>
      </c>
      <c r="K747" s="53" t="s">
        <v>2169</v>
      </c>
      <c r="L747" s="53" t="s">
        <v>3821</v>
      </c>
      <c r="M747" s="53" t="s">
        <v>2169</v>
      </c>
      <c r="N747" s="53" t="s">
        <v>4523</v>
      </c>
      <c r="O747" s="54">
        <v>3329</v>
      </c>
      <c r="P747" s="53" t="s">
        <v>4524</v>
      </c>
      <c r="Q747" s="53">
        <v>1</v>
      </c>
      <c r="R747" s="55">
        <v>52.28</v>
      </c>
      <c r="S747" s="55">
        <v>15.46</v>
      </c>
      <c r="T747" s="55">
        <v>52.225000000000001</v>
      </c>
      <c r="U747" s="55">
        <v>15.45</v>
      </c>
      <c r="V747" s="53" t="s">
        <v>92</v>
      </c>
      <c r="W747" s="85">
        <v>5</v>
      </c>
      <c r="X747" s="87">
        <v>0</v>
      </c>
      <c r="Y747" s="1" t="s">
        <v>7221</v>
      </c>
    </row>
    <row r="748" spans="1:25" ht="50.1" hidden="1" customHeight="1" x14ac:dyDescent="0.25">
      <c r="A748" s="53" t="s">
        <v>92</v>
      </c>
      <c r="B748" s="53" t="str">
        <f>IF(COUNTIF('Aglomeracje 2022 r.'!$C$13:$C$207,' Dane pomocnicze (ze spr. 21)'!C748)=1,"TAK",IF(COUNTIF('Aglomeracje 2022 r.'!$C$13:$C$207,' Dane pomocnicze (ze spr. 21)'!C748)&gt;1,"TAK, UWAGA, wystepuje w sprawozdaniu więcej niż jeden raz!!!","BRAK"))</f>
        <v>BRAK</v>
      </c>
      <c r="C748" s="53" t="s">
        <v>839</v>
      </c>
      <c r="D748" s="53" t="s">
        <v>2170</v>
      </c>
      <c r="E748" s="53" t="s">
        <v>1639</v>
      </c>
      <c r="F748" s="53" t="s">
        <v>2124</v>
      </c>
      <c r="G748" s="53" t="s">
        <v>2157</v>
      </c>
      <c r="H748" s="53" t="s">
        <v>2123</v>
      </c>
      <c r="I748" s="53" t="s">
        <v>1868</v>
      </c>
      <c r="J748" s="53" t="s">
        <v>1636</v>
      </c>
      <c r="K748" s="53" t="s">
        <v>2170</v>
      </c>
      <c r="L748" s="53" t="s">
        <v>3669</v>
      </c>
      <c r="M748" s="53" t="s">
        <v>2170</v>
      </c>
      <c r="N748" s="53" t="s">
        <v>4527</v>
      </c>
      <c r="O748" s="54">
        <v>3806</v>
      </c>
      <c r="P748" s="53" t="s">
        <v>4528</v>
      </c>
      <c r="Q748" s="53">
        <v>1</v>
      </c>
      <c r="R748" s="55">
        <v>52.508699999999997</v>
      </c>
      <c r="S748" s="55">
        <v>15.247999999999999</v>
      </c>
      <c r="T748" s="55">
        <v>52.508699999999997</v>
      </c>
      <c r="U748" s="55">
        <v>15.247999999999999</v>
      </c>
      <c r="V748" s="53" t="s">
        <v>92</v>
      </c>
      <c r="W748" s="85">
        <v>0</v>
      </c>
      <c r="X748" s="87">
        <v>0</v>
      </c>
      <c r="Y748" s="1" t="s">
        <v>7166</v>
      </c>
    </row>
    <row r="749" spans="1:25" ht="50.1" hidden="1" customHeight="1" x14ac:dyDescent="0.25">
      <c r="A749" s="53" t="s">
        <v>92</v>
      </c>
      <c r="B749" s="53" t="str">
        <f>IF(COUNTIF('Aglomeracje 2022 r.'!$C$13:$C$207,' Dane pomocnicze (ze spr. 21)'!C749)=1,"TAK",IF(COUNTIF('Aglomeracje 2022 r.'!$C$13:$C$207,' Dane pomocnicze (ze spr. 21)'!C749)&gt;1,"TAK, UWAGA, wystepuje w sprawozdaniu więcej niż jeden raz!!!","BRAK"))</f>
        <v>BRAK</v>
      </c>
      <c r="C749" s="53" t="s">
        <v>840</v>
      </c>
      <c r="D749" s="53" t="s">
        <v>2174</v>
      </c>
      <c r="E749" s="53" t="s">
        <v>1639</v>
      </c>
      <c r="F749" s="53" t="s">
        <v>2124</v>
      </c>
      <c r="G749" s="53" t="s">
        <v>2175</v>
      </c>
      <c r="H749" s="53" t="s">
        <v>2123</v>
      </c>
      <c r="I749" s="53" t="s">
        <v>1732</v>
      </c>
      <c r="J749" s="53" t="s">
        <v>1636</v>
      </c>
      <c r="K749" s="53" t="s">
        <v>2174</v>
      </c>
      <c r="L749" s="53" t="s">
        <v>3669</v>
      </c>
      <c r="M749" s="53" t="s">
        <v>2174</v>
      </c>
      <c r="N749" s="53" t="s">
        <v>4535</v>
      </c>
      <c r="O749" s="54">
        <v>3967</v>
      </c>
      <c r="P749" s="53" t="s">
        <v>4536</v>
      </c>
      <c r="Q749" s="53">
        <v>1</v>
      </c>
      <c r="R749" s="55">
        <v>52.454000000000001</v>
      </c>
      <c r="S749" s="55">
        <v>14.87</v>
      </c>
      <c r="T749" s="55">
        <v>52.46104407</v>
      </c>
      <c r="U749" s="55">
        <v>14.882323850000001</v>
      </c>
      <c r="V749" s="53" t="s">
        <v>92</v>
      </c>
      <c r="W749" s="85">
        <v>0</v>
      </c>
      <c r="X749" s="87">
        <v>0</v>
      </c>
      <c r="Y749" s="1" t="s">
        <v>7166</v>
      </c>
    </row>
    <row r="750" spans="1:25" ht="50.1" hidden="1" customHeight="1" x14ac:dyDescent="0.25">
      <c r="A750" s="53" t="s">
        <v>92</v>
      </c>
      <c r="B750" s="53" t="str">
        <f>IF(COUNTIF('Aglomeracje 2022 r.'!$C$13:$C$207,' Dane pomocnicze (ze spr. 21)'!C750)=1,"TAK",IF(COUNTIF('Aglomeracje 2022 r.'!$C$13:$C$207,' Dane pomocnicze (ze spr. 21)'!C750)&gt;1,"TAK, UWAGA, wystepuje w sprawozdaniu więcej niż jeden raz!!!","BRAK"))</f>
        <v>BRAK</v>
      </c>
      <c r="C750" s="53" t="s">
        <v>841</v>
      </c>
      <c r="D750" s="53" t="s">
        <v>2181</v>
      </c>
      <c r="E750" s="53" t="s">
        <v>1639</v>
      </c>
      <c r="F750" s="53" t="s">
        <v>2124</v>
      </c>
      <c r="G750" s="53" t="s">
        <v>2157</v>
      </c>
      <c r="H750" s="53" t="s">
        <v>2123</v>
      </c>
      <c r="I750" s="53" t="s">
        <v>1868</v>
      </c>
      <c r="J750" s="53" t="s">
        <v>1636</v>
      </c>
      <c r="K750" s="53" t="s">
        <v>2181</v>
      </c>
      <c r="L750" s="53" t="s">
        <v>3715</v>
      </c>
      <c r="M750" s="53" t="s">
        <v>2181</v>
      </c>
      <c r="N750" s="53" t="s">
        <v>4546</v>
      </c>
      <c r="O750" s="54">
        <v>3300</v>
      </c>
      <c r="P750" s="53" t="s">
        <v>4547</v>
      </c>
      <c r="Q750" s="53">
        <v>1</v>
      </c>
      <c r="R750" s="55">
        <v>52.335500000000003</v>
      </c>
      <c r="S750" s="55">
        <v>14.4817</v>
      </c>
      <c r="T750" s="55">
        <v>52.343800000000002</v>
      </c>
      <c r="U750" s="55">
        <v>14.470800000000001</v>
      </c>
      <c r="V750" s="53" t="s">
        <v>92</v>
      </c>
      <c r="W750" s="85">
        <v>0</v>
      </c>
      <c r="X750" s="87">
        <v>0</v>
      </c>
      <c r="Y750" s="1" t="s">
        <v>7166</v>
      </c>
    </row>
    <row r="751" spans="1:25" ht="50.1" hidden="1" customHeight="1" x14ac:dyDescent="0.25">
      <c r="A751" s="53" t="s">
        <v>92</v>
      </c>
      <c r="B751" s="53" t="str">
        <f>IF(COUNTIF('Aglomeracje 2022 r.'!$C$13:$C$207,' Dane pomocnicze (ze spr. 21)'!C751)=1,"TAK",IF(COUNTIF('Aglomeracje 2022 r.'!$C$13:$C$207,' Dane pomocnicze (ze spr. 21)'!C751)&gt;1,"TAK, UWAGA, wystepuje w sprawozdaniu więcej niż jeden raz!!!","BRAK"))</f>
        <v>BRAK</v>
      </c>
      <c r="C751" s="53" t="s">
        <v>842</v>
      </c>
      <c r="D751" s="53" t="s">
        <v>2184</v>
      </c>
      <c r="E751" s="53" t="s">
        <v>1639</v>
      </c>
      <c r="F751" s="53" t="s">
        <v>2124</v>
      </c>
      <c r="G751" s="53" t="s">
        <v>2149</v>
      </c>
      <c r="H751" s="53" t="s">
        <v>2123</v>
      </c>
      <c r="I751" s="53" t="s">
        <v>1868</v>
      </c>
      <c r="J751" s="53" t="s">
        <v>1636</v>
      </c>
      <c r="K751" s="53" t="s">
        <v>2184</v>
      </c>
      <c r="L751" s="53" t="s">
        <v>3715</v>
      </c>
      <c r="M751" s="53" t="s">
        <v>2184</v>
      </c>
      <c r="N751" s="53" t="s">
        <v>4553</v>
      </c>
      <c r="O751" s="54">
        <v>2057</v>
      </c>
      <c r="P751" s="53" t="s">
        <v>4554</v>
      </c>
      <c r="Q751" s="53">
        <v>1</v>
      </c>
      <c r="R751" s="55">
        <v>52.576500000000003</v>
      </c>
      <c r="S751" s="55">
        <v>15.6759</v>
      </c>
      <c r="T751" s="55">
        <v>52.5809</v>
      </c>
      <c r="U751" s="55">
        <v>15.677</v>
      </c>
      <c r="V751" s="53" t="s">
        <v>92</v>
      </c>
      <c r="W751" s="85">
        <v>0</v>
      </c>
      <c r="X751" s="87">
        <v>0.3</v>
      </c>
      <c r="Y751" s="1" t="s">
        <v>7552</v>
      </c>
    </row>
    <row r="752" spans="1:25" ht="50.1" hidden="1" customHeight="1" x14ac:dyDescent="0.25">
      <c r="A752" s="53" t="s">
        <v>92</v>
      </c>
      <c r="B752" s="53" t="str">
        <f>IF(COUNTIF('Aglomeracje 2022 r.'!$C$13:$C$207,' Dane pomocnicze (ze spr. 21)'!C752)=1,"TAK",IF(COUNTIF('Aglomeracje 2022 r.'!$C$13:$C$207,' Dane pomocnicze (ze spr. 21)'!C752)&gt;1,"TAK, UWAGA, wystepuje w sprawozdaniu więcej niż jeden raz!!!","BRAK"))</f>
        <v>BRAK</v>
      </c>
      <c r="C752" s="53" t="s">
        <v>843</v>
      </c>
      <c r="D752" s="53" t="s">
        <v>2185</v>
      </c>
      <c r="E752" s="53" t="s">
        <v>1639</v>
      </c>
      <c r="F752" s="53" t="s">
        <v>2124</v>
      </c>
      <c r="G752" s="53" t="s">
        <v>2151</v>
      </c>
      <c r="H752" s="53" t="s">
        <v>2123</v>
      </c>
      <c r="I752" s="53" t="s">
        <v>1732</v>
      </c>
      <c r="J752" s="53" t="s">
        <v>1636</v>
      </c>
      <c r="K752" s="53" t="s">
        <v>2185</v>
      </c>
      <c r="L752" s="53" t="s">
        <v>3715</v>
      </c>
      <c r="M752" s="53" t="s">
        <v>2185</v>
      </c>
      <c r="N752" s="53" t="s">
        <v>4555</v>
      </c>
      <c r="O752" s="54">
        <v>2628</v>
      </c>
      <c r="P752" s="53" t="s">
        <v>4556</v>
      </c>
      <c r="Q752" s="53">
        <v>1</v>
      </c>
      <c r="R752" s="55">
        <v>52.494100000000003</v>
      </c>
      <c r="S752" s="55">
        <v>14.654199999999999</v>
      </c>
      <c r="T752" s="55">
        <v>52.485900000000001</v>
      </c>
      <c r="U752" s="55">
        <v>14.642899999999999</v>
      </c>
      <c r="V752" s="53" t="s">
        <v>92</v>
      </c>
      <c r="W752" s="85">
        <v>0</v>
      </c>
      <c r="X752" s="87">
        <v>0</v>
      </c>
      <c r="Y752" s="1" t="s">
        <v>7166</v>
      </c>
    </row>
    <row r="753" spans="1:25" ht="50.1" hidden="1" customHeight="1" x14ac:dyDescent="0.25">
      <c r="A753" s="53" t="s">
        <v>92</v>
      </c>
      <c r="B753" s="53" t="str">
        <f>IF(COUNTIF('Aglomeracje 2022 r.'!$C$13:$C$207,' Dane pomocnicze (ze spr. 21)'!C753)=1,"TAK",IF(COUNTIF('Aglomeracje 2022 r.'!$C$13:$C$207,' Dane pomocnicze (ze spr. 21)'!C753)&gt;1,"TAK, UWAGA, wystepuje w sprawozdaniu więcej niż jeden raz!!!","BRAK"))</f>
        <v>BRAK</v>
      </c>
      <c r="C753" s="53" t="s">
        <v>844</v>
      </c>
      <c r="D753" s="53" t="s">
        <v>2190</v>
      </c>
      <c r="E753" s="53" t="s">
        <v>1639</v>
      </c>
      <c r="F753" s="53" t="s">
        <v>2124</v>
      </c>
      <c r="G753" s="53" t="s">
        <v>2149</v>
      </c>
      <c r="H753" s="53" t="s">
        <v>2123</v>
      </c>
      <c r="I753" s="53" t="s">
        <v>1868</v>
      </c>
      <c r="J753" s="53" t="s">
        <v>1636</v>
      </c>
      <c r="K753" s="53" t="s">
        <v>2190</v>
      </c>
      <c r="L753" s="53" t="s">
        <v>3669</v>
      </c>
      <c r="M753" s="53" t="s">
        <v>2190</v>
      </c>
      <c r="N753" s="53" t="s">
        <v>4564</v>
      </c>
      <c r="O753" s="54">
        <v>2534</v>
      </c>
      <c r="P753" s="53" t="s">
        <v>4565</v>
      </c>
      <c r="Q753" s="53">
        <v>1</v>
      </c>
      <c r="R753" s="55">
        <v>52.366773649999999</v>
      </c>
      <c r="S753" s="55">
        <v>15.8787</v>
      </c>
      <c r="T753" s="55">
        <v>52.370343839999997</v>
      </c>
      <c r="U753" s="55">
        <v>15.874946270000001</v>
      </c>
      <c r="V753" s="53" t="s">
        <v>92</v>
      </c>
      <c r="W753" s="85">
        <v>0</v>
      </c>
      <c r="X753" s="87">
        <v>0</v>
      </c>
      <c r="Y753" s="1" t="s">
        <v>7166</v>
      </c>
    </row>
    <row r="754" spans="1:25" ht="50.1" hidden="1" customHeight="1" x14ac:dyDescent="0.25">
      <c r="A754" s="53" t="s">
        <v>92</v>
      </c>
      <c r="B754" s="53" t="str">
        <f>IF(COUNTIF('Aglomeracje 2022 r.'!$C$13:$C$207,' Dane pomocnicze (ze spr. 21)'!C754)=1,"TAK",IF(COUNTIF('Aglomeracje 2022 r.'!$C$13:$C$207,' Dane pomocnicze (ze spr. 21)'!C754)&gt;1,"TAK, UWAGA, wystepuje w sprawozdaniu więcej niż jeden raz!!!","BRAK"))</f>
        <v>BRAK</v>
      </c>
      <c r="C754" s="53" t="s">
        <v>845</v>
      </c>
      <c r="D754" s="53" t="s">
        <v>2191</v>
      </c>
      <c r="E754" s="53" t="s">
        <v>1639</v>
      </c>
      <c r="F754" s="53" t="s">
        <v>2124</v>
      </c>
      <c r="G754" s="53" t="s">
        <v>2135</v>
      </c>
      <c r="H754" s="53" t="s">
        <v>2123</v>
      </c>
      <c r="I754" s="53" t="s">
        <v>1868</v>
      </c>
      <c r="J754" s="53" t="s">
        <v>1636</v>
      </c>
      <c r="K754" s="53" t="s">
        <v>2191</v>
      </c>
      <c r="L754" s="53" t="s">
        <v>3715</v>
      </c>
      <c r="M754" s="53" t="s">
        <v>2191</v>
      </c>
      <c r="N754" s="53" t="s">
        <v>4566</v>
      </c>
      <c r="O754" s="54">
        <v>3202</v>
      </c>
      <c r="P754" s="53" t="s">
        <v>845</v>
      </c>
      <c r="Q754" s="53">
        <v>1</v>
      </c>
      <c r="R754" s="55">
        <v>52.297699999999999</v>
      </c>
      <c r="S754" s="55">
        <v>15.445499999999999</v>
      </c>
      <c r="T754" s="55">
        <v>52.319800000000001</v>
      </c>
      <c r="U754" s="55">
        <v>15.442500000000001</v>
      </c>
      <c r="V754" s="53" t="s">
        <v>92</v>
      </c>
      <c r="W754" s="85">
        <v>0</v>
      </c>
      <c r="X754" s="87">
        <v>0</v>
      </c>
      <c r="Y754" s="1" t="s">
        <v>7166</v>
      </c>
    </row>
    <row r="755" spans="1:25" ht="50.1" hidden="1" customHeight="1" x14ac:dyDescent="0.25">
      <c r="A755" s="53" t="s">
        <v>92</v>
      </c>
      <c r="B755" s="53" t="str">
        <f>IF(COUNTIF('Aglomeracje 2022 r.'!$C$13:$C$207,' Dane pomocnicze (ze spr. 21)'!C755)=1,"TAK",IF(COUNTIF('Aglomeracje 2022 r.'!$C$13:$C$207,' Dane pomocnicze (ze spr. 21)'!C755)&gt;1,"TAK, UWAGA, wystepuje w sprawozdaniu więcej niż jeden raz!!!","BRAK"))</f>
        <v>BRAK</v>
      </c>
      <c r="C755" s="53" t="s">
        <v>846</v>
      </c>
      <c r="D755" s="53" t="s">
        <v>2193</v>
      </c>
      <c r="E755" s="53" t="s">
        <v>1639</v>
      </c>
      <c r="F755" s="53" t="s">
        <v>2124</v>
      </c>
      <c r="G755" s="53" t="s">
        <v>2157</v>
      </c>
      <c r="H755" s="53" t="s">
        <v>2123</v>
      </c>
      <c r="I755" s="53" t="s">
        <v>1868</v>
      </c>
      <c r="J755" s="53" t="s">
        <v>1636</v>
      </c>
      <c r="K755" s="53" t="s">
        <v>2156</v>
      </c>
      <c r="L755" s="53" t="s">
        <v>3669</v>
      </c>
      <c r="M755" s="53" t="s">
        <v>2156</v>
      </c>
      <c r="N755" s="53" t="s">
        <v>4570</v>
      </c>
      <c r="O755" s="54">
        <v>2836</v>
      </c>
      <c r="P755" s="53" t="s">
        <v>4571</v>
      </c>
      <c r="Q755" s="53">
        <v>1</v>
      </c>
      <c r="R755" s="55">
        <v>52.451000000000001</v>
      </c>
      <c r="S755" s="55">
        <v>15.1167</v>
      </c>
      <c r="T755" s="55">
        <v>52.435600000000001</v>
      </c>
      <c r="U755" s="55">
        <v>15.191700000000001</v>
      </c>
      <c r="V755" s="53" t="s">
        <v>92</v>
      </c>
      <c r="W755" s="85">
        <v>1.6</v>
      </c>
      <c r="X755" s="87">
        <v>5</v>
      </c>
      <c r="Y755" s="1" t="s">
        <v>7553</v>
      </c>
    </row>
    <row r="756" spans="1:25" ht="50.1" hidden="1" customHeight="1" x14ac:dyDescent="0.25">
      <c r="A756" s="53" t="s">
        <v>92</v>
      </c>
      <c r="B756" s="53" t="str">
        <f>IF(COUNTIF('Aglomeracje 2022 r.'!$C$13:$C$207,' Dane pomocnicze (ze spr. 21)'!C756)=1,"TAK",IF(COUNTIF('Aglomeracje 2022 r.'!$C$13:$C$207,' Dane pomocnicze (ze spr. 21)'!C756)&gt;1,"TAK, UWAGA, wystepuje w sprawozdaniu więcej niż jeden raz!!!","BRAK"))</f>
        <v>BRAK</v>
      </c>
      <c r="C756" s="53" t="s">
        <v>847</v>
      </c>
      <c r="D756" s="53" t="s">
        <v>2579</v>
      </c>
      <c r="E756" s="53" t="s">
        <v>1639</v>
      </c>
      <c r="F756" s="53" t="s">
        <v>2563</v>
      </c>
      <c r="G756" s="53" t="s">
        <v>2580</v>
      </c>
      <c r="H756" s="53" t="s">
        <v>2081</v>
      </c>
      <c r="I756" s="53" t="s">
        <v>1868</v>
      </c>
      <c r="J756" s="53" t="s">
        <v>1636</v>
      </c>
      <c r="K756" s="53" t="s">
        <v>2579</v>
      </c>
      <c r="L756" s="53" t="s">
        <v>3669</v>
      </c>
      <c r="M756" s="53" t="s">
        <v>5247</v>
      </c>
      <c r="N756" s="53" t="s">
        <v>5248</v>
      </c>
      <c r="O756" s="54">
        <v>11220</v>
      </c>
      <c r="P756" s="53" t="s">
        <v>5249</v>
      </c>
      <c r="Q756" s="53">
        <v>1</v>
      </c>
      <c r="R756" s="55">
        <v>51.055799999999998</v>
      </c>
      <c r="S756" s="55">
        <v>18.451000000000001</v>
      </c>
      <c r="T756" s="55">
        <v>51.066800000000001</v>
      </c>
      <c r="U756" s="55">
        <v>18.439800000000002</v>
      </c>
      <c r="V756" s="53" t="s">
        <v>92</v>
      </c>
      <c r="W756" s="85">
        <v>0</v>
      </c>
      <c r="X756" s="87">
        <v>0</v>
      </c>
      <c r="Y756" s="1" t="s">
        <v>7166</v>
      </c>
    </row>
    <row r="757" spans="1:25" ht="50.1" hidden="1" customHeight="1" x14ac:dyDescent="0.25">
      <c r="A757" s="53" t="s">
        <v>92</v>
      </c>
      <c r="B757" s="53" t="str">
        <f>IF(COUNTIF('Aglomeracje 2022 r.'!$C$13:$C$207,' Dane pomocnicze (ze spr. 21)'!C757)=1,"TAK",IF(COUNTIF('Aglomeracje 2022 r.'!$C$13:$C$207,' Dane pomocnicze (ze spr. 21)'!C757)&gt;1,"TAK, UWAGA, wystepuje w sprawozdaniu więcej niż jeden raz!!!","BRAK"))</f>
        <v>BRAK</v>
      </c>
      <c r="C757" s="53" t="s">
        <v>848</v>
      </c>
      <c r="D757" s="53" t="s">
        <v>2958</v>
      </c>
      <c r="E757" s="53" t="s">
        <v>1650</v>
      </c>
      <c r="F757" s="53" t="s">
        <v>2951</v>
      </c>
      <c r="G757" s="53" t="s">
        <v>2959</v>
      </c>
      <c r="H757" s="53" t="s">
        <v>2036</v>
      </c>
      <c r="I757" s="53" t="s">
        <v>1868</v>
      </c>
      <c r="J757" s="53" t="s">
        <v>1636</v>
      </c>
      <c r="K757" s="53" t="s">
        <v>2958</v>
      </c>
      <c r="L757" s="53" t="s">
        <v>3617</v>
      </c>
      <c r="M757" s="53" t="s">
        <v>5962</v>
      </c>
      <c r="N757" s="53" t="s">
        <v>5963</v>
      </c>
      <c r="O757" s="54">
        <v>251594</v>
      </c>
      <c r="P757" s="53" t="s">
        <v>5964</v>
      </c>
      <c r="Q757" s="53">
        <v>2</v>
      </c>
      <c r="R757" s="55">
        <v>50.483499999999999</v>
      </c>
      <c r="S757" s="55">
        <v>19.065000000000001</v>
      </c>
      <c r="T757" s="55">
        <v>0</v>
      </c>
      <c r="U757" s="55">
        <v>0</v>
      </c>
      <c r="V757" s="53" t="s">
        <v>92</v>
      </c>
      <c r="W757" s="85">
        <v>11.4</v>
      </c>
      <c r="X757" s="87">
        <v>33</v>
      </c>
      <c r="Y757" s="1" t="s">
        <v>7554</v>
      </c>
    </row>
    <row r="758" spans="1:25" ht="50.1" hidden="1" customHeight="1" x14ac:dyDescent="0.25">
      <c r="A758" s="53" t="s">
        <v>92</v>
      </c>
      <c r="B758" s="53" t="str">
        <f>IF(COUNTIF('Aglomeracje 2022 r.'!$C$13:$C$207,' Dane pomocnicze (ze spr. 21)'!C758)=1,"TAK",IF(COUNTIF('Aglomeracje 2022 r.'!$C$13:$C$207,' Dane pomocnicze (ze spr. 21)'!C758)&gt;1,"TAK, UWAGA, wystepuje w sprawozdaniu więcej niż jeden raz!!!","BRAK"))</f>
        <v>BRAK</v>
      </c>
      <c r="C758" s="53" t="s">
        <v>849</v>
      </c>
      <c r="D758" s="53" t="s">
        <v>2985</v>
      </c>
      <c r="E758" s="53" t="s">
        <v>1639</v>
      </c>
      <c r="F758" s="53" t="s">
        <v>2951</v>
      </c>
      <c r="G758" s="53" t="s">
        <v>2986</v>
      </c>
      <c r="H758" s="53" t="s">
        <v>2036</v>
      </c>
      <c r="I758" s="53" t="s">
        <v>1868</v>
      </c>
      <c r="J758" s="53" t="s">
        <v>1636</v>
      </c>
      <c r="K758" s="53" t="s">
        <v>2985</v>
      </c>
      <c r="L758" s="53" t="s">
        <v>3617</v>
      </c>
      <c r="M758" s="53" t="s">
        <v>2985</v>
      </c>
      <c r="N758" s="53" t="s">
        <v>6013</v>
      </c>
      <c r="O758" s="54">
        <v>51320</v>
      </c>
      <c r="P758" s="53" t="s">
        <v>6014</v>
      </c>
      <c r="Q758" s="53">
        <v>1</v>
      </c>
      <c r="R758" s="55">
        <v>50.483800000000002</v>
      </c>
      <c r="S758" s="55">
        <v>19.431799999999999</v>
      </c>
      <c r="T758" s="55">
        <v>50.503</v>
      </c>
      <c r="U758" s="55">
        <v>19.405000000000001</v>
      </c>
      <c r="V758" s="53" t="s">
        <v>92</v>
      </c>
      <c r="W758" s="85">
        <v>0</v>
      </c>
      <c r="X758" s="87">
        <v>0</v>
      </c>
      <c r="Y758" s="1" t="s">
        <v>7166</v>
      </c>
    </row>
    <row r="759" spans="1:25" ht="50.1" hidden="1" customHeight="1" x14ac:dyDescent="0.25">
      <c r="A759" s="53" t="s">
        <v>92</v>
      </c>
      <c r="B759" s="53" t="str">
        <f>IF(COUNTIF('Aglomeracje 2022 r.'!$C$13:$C$207,' Dane pomocnicze (ze spr. 21)'!C759)=1,"TAK",IF(COUNTIF('Aglomeracje 2022 r.'!$C$13:$C$207,' Dane pomocnicze (ze spr. 21)'!C759)&gt;1,"TAK, UWAGA, wystepuje w sprawozdaniu więcej niż jeden raz!!!","BRAK"))</f>
        <v>BRAK</v>
      </c>
      <c r="C759" s="53" t="s">
        <v>850</v>
      </c>
      <c r="D759" s="53" t="s">
        <v>3000</v>
      </c>
      <c r="E759" s="53" t="s">
        <v>1639</v>
      </c>
      <c r="F759" s="53" t="s">
        <v>2951</v>
      </c>
      <c r="G759" s="53" t="s">
        <v>3001</v>
      </c>
      <c r="H759" s="53" t="s">
        <v>2036</v>
      </c>
      <c r="I759" s="53" t="s">
        <v>1868</v>
      </c>
      <c r="J759" s="53" t="s">
        <v>1636</v>
      </c>
      <c r="K759" s="53" t="s">
        <v>3000</v>
      </c>
      <c r="L759" s="53" t="s">
        <v>3617</v>
      </c>
      <c r="M759" s="53">
        <v>0</v>
      </c>
      <c r="N759" s="53" t="s">
        <v>6034</v>
      </c>
      <c r="O759" s="54">
        <v>35917</v>
      </c>
      <c r="P759" s="53" t="s">
        <v>850</v>
      </c>
      <c r="Q759" s="53">
        <v>1</v>
      </c>
      <c r="R759" s="55">
        <v>50.5762</v>
      </c>
      <c r="S759" s="55">
        <v>19.330300000000001</v>
      </c>
      <c r="T759" s="55">
        <v>50.583100000000002</v>
      </c>
      <c r="U759" s="55">
        <v>19.3</v>
      </c>
      <c r="V759" s="53" t="s">
        <v>92</v>
      </c>
      <c r="W759" s="85">
        <v>9.2569999999999997</v>
      </c>
      <c r="X759" s="87">
        <v>1.1000000000000001</v>
      </c>
      <c r="Y759" s="1" t="s">
        <v>7555</v>
      </c>
    </row>
    <row r="760" spans="1:25" ht="50.1" hidden="1" customHeight="1" x14ac:dyDescent="0.25">
      <c r="A760" s="53" t="s">
        <v>92</v>
      </c>
      <c r="B760" s="53" t="str">
        <f>IF(COUNTIF('Aglomeracje 2022 r.'!$C$13:$C$207,' Dane pomocnicze (ze spr. 21)'!C760)=1,"TAK",IF(COUNTIF('Aglomeracje 2022 r.'!$C$13:$C$207,' Dane pomocnicze (ze spr. 21)'!C760)&gt;1,"TAK, UWAGA, wystepuje w sprawozdaniu więcej niż jeden raz!!!","BRAK"))</f>
        <v>BRAK</v>
      </c>
      <c r="C760" s="53" t="s">
        <v>851</v>
      </c>
      <c r="D760" s="53" t="s">
        <v>3012</v>
      </c>
      <c r="E760" s="53" t="s">
        <v>1639</v>
      </c>
      <c r="F760" s="53" t="s">
        <v>2951</v>
      </c>
      <c r="G760" s="53" t="s">
        <v>3013</v>
      </c>
      <c r="H760" s="53" t="s">
        <v>2036</v>
      </c>
      <c r="I760" s="53" t="s">
        <v>1868</v>
      </c>
      <c r="J760" s="53" t="s">
        <v>1636</v>
      </c>
      <c r="K760" s="53" t="s">
        <v>3012</v>
      </c>
      <c r="L760" s="53" t="s">
        <v>3669</v>
      </c>
      <c r="M760" s="53" t="s">
        <v>3012</v>
      </c>
      <c r="N760" s="53" t="s">
        <v>6058</v>
      </c>
      <c r="O760" s="54">
        <v>18620</v>
      </c>
      <c r="P760" s="53" t="s">
        <v>6059</v>
      </c>
      <c r="Q760" s="53">
        <v>1</v>
      </c>
      <c r="R760" s="55">
        <v>50.905999999999999</v>
      </c>
      <c r="S760" s="55">
        <v>18.938400000000001</v>
      </c>
      <c r="T760" s="55">
        <v>50.920999999999999</v>
      </c>
      <c r="U760" s="55">
        <v>18.9512</v>
      </c>
      <c r="V760" s="53" t="s">
        <v>92</v>
      </c>
      <c r="W760" s="85">
        <v>2.68</v>
      </c>
      <c r="X760" s="87">
        <v>0</v>
      </c>
      <c r="Y760" s="1" t="s">
        <v>7556</v>
      </c>
    </row>
    <row r="761" spans="1:25" ht="50.1" hidden="1" customHeight="1" x14ac:dyDescent="0.25">
      <c r="A761" s="53" t="s">
        <v>92</v>
      </c>
      <c r="B761" s="53" t="str">
        <f>IF(COUNTIF('Aglomeracje 2022 r.'!$C$13:$C$207,' Dane pomocnicze (ze spr. 21)'!C761)=1,"TAK",IF(COUNTIF('Aglomeracje 2022 r.'!$C$13:$C$207,' Dane pomocnicze (ze spr. 21)'!C761)&gt;1,"TAK, UWAGA, wystepuje w sprawozdaniu więcej niż jeden raz!!!","BRAK"))</f>
        <v>BRAK</v>
      </c>
      <c r="C761" s="53" t="s">
        <v>852</v>
      </c>
      <c r="D761" s="53" t="s">
        <v>3016</v>
      </c>
      <c r="E761" s="53" t="s">
        <v>1639</v>
      </c>
      <c r="F761" s="53" t="s">
        <v>2951</v>
      </c>
      <c r="G761" s="53" t="s">
        <v>2959</v>
      </c>
      <c r="H761" s="53" t="s">
        <v>2036</v>
      </c>
      <c r="I761" s="53" t="s">
        <v>1868</v>
      </c>
      <c r="J761" s="53" t="s">
        <v>1636</v>
      </c>
      <c r="K761" s="53" t="s">
        <v>3016</v>
      </c>
      <c r="L761" s="53" t="s">
        <v>3715</v>
      </c>
      <c r="M761" s="53">
        <v>0</v>
      </c>
      <c r="N761" s="53" t="s">
        <v>6065</v>
      </c>
      <c r="O761" s="54">
        <v>7270</v>
      </c>
      <c r="P761" s="53" t="s">
        <v>6066</v>
      </c>
      <c r="Q761" s="53">
        <v>1</v>
      </c>
      <c r="R761" s="55">
        <v>50.9206</v>
      </c>
      <c r="S761" s="55">
        <v>19.197199999999999</v>
      </c>
      <c r="T761" s="55">
        <v>50.922800000000002</v>
      </c>
      <c r="U761" s="55">
        <v>19.1187</v>
      </c>
      <c r="V761" s="53" t="s">
        <v>92</v>
      </c>
      <c r="W761" s="85">
        <v>2.75</v>
      </c>
      <c r="X761" s="87">
        <v>0</v>
      </c>
      <c r="Y761" s="1" t="s">
        <v>7557</v>
      </c>
    </row>
    <row r="762" spans="1:25" ht="50.1" hidden="1" customHeight="1" x14ac:dyDescent="0.25">
      <c r="A762" s="53" t="s">
        <v>92</v>
      </c>
      <c r="B762" s="53" t="str">
        <f>IF(COUNTIF('Aglomeracje 2022 r.'!$C$13:$C$207,' Dane pomocnicze (ze spr. 21)'!C762)=1,"TAK",IF(COUNTIF('Aglomeracje 2022 r.'!$C$13:$C$207,' Dane pomocnicze (ze spr. 21)'!C762)&gt;1,"TAK, UWAGA, wystepuje w sprawozdaniu więcej niż jeden raz!!!","BRAK"))</f>
        <v>BRAK</v>
      </c>
      <c r="C762" s="53" t="s">
        <v>853</v>
      </c>
      <c r="D762" s="53" t="s">
        <v>3020</v>
      </c>
      <c r="E762" s="53" t="s">
        <v>1639</v>
      </c>
      <c r="F762" s="53" t="s">
        <v>2951</v>
      </c>
      <c r="G762" s="53" t="s">
        <v>2959</v>
      </c>
      <c r="H762" s="53" t="s">
        <v>3020</v>
      </c>
      <c r="I762" s="53" t="s">
        <v>1868</v>
      </c>
      <c r="J762" s="53" t="s">
        <v>1636</v>
      </c>
      <c r="K762" s="53" t="s">
        <v>3020</v>
      </c>
      <c r="L762" s="53" t="s">
        <v>3669</v>
      </c>
      <c r="M762" s="53" t="s">
        <v>6071</v>
      </c>
      <c r="N762" s="53" t="s">
        <v>6072</v>
      </c>
      <c r="O762" s="54">
        <v>13563</v>
      </c>
      <c r="P762" s="53" t="s">
        <v>6073</v>
      </c>
      <c r="Q762" s="53">
        <v>1</v>
      </c>
      <c r="R762" s="55">
        <v>50.784100000000002</v>
      </c>
      <c r="S762" s="55">
        <v>18.962499999999999</v>
      </c>
      <c r="T762" s="55">
        <v>50.787500000000001</v>
      </c>
      <c r="U762" s="55">
        <v>18.9955</v>
      </c>
      <c r="V762" s="53" t="s">
        <v>92</v>
      </c>
      <c r="W762" s="85">
        <v>42.1</v>
      </c>
      <c r="X762" s="87">
        <v>0.2</v>
      </c>
      <c r="Y762" s="1" t="s">
        <v>7558</v>
      </c>
    </row>
    <row r="763" spans="1:25" ht="50.1" hidden="1" customHeight="1" x14ac:dyDescent="0.25">
      <c r="A763" s="53" t="s">
        <v>92</v>
      </c>
      <c r="B763" s="53" t="str">
        <f>IF(COUNTIF('Aglomeracje 2022 r.'!$C$13:$C$207,' Dane pomocnicze (ze spr. 21)'!C763)=1,"TAK",IF(COUNTIF('Aglomeracje 2022 r.'!$C$13:$C$207,' Dane pomocnicze (ze spr. 21)'!C763)&gt;1,"TAK, UWAGA, wystepuje w sprawozdaniu więcej niż jeden raz!!!","BRAK"))</f>
        <v>BRAK</v>
      </c>
      <c r="C763" s="53" t="s">
        <v>854</v>
      </c>
      <c r="D763" s="53" t="s">
        <v>3021</v>
      </c>
      <c r="E763" s="53" t="s">
        <v>1639</v>
      </c>
      <c r="F763" s="53" t="s">
        <v>2951</v>
      </c>
      <c r="G763" s="53" t="s">
        <v>3013</v>
      </c>
      <c r="H763" s="53" t="s">
        <v>2036</v>
      </c>
      <c r="I763" s="53" t="s">
        <v>1868</v>
      </c>
      <c r="J763" s="53" t="s">
        <v>1636</v>
      </c>
      <c r="K763" s="53" t="s">
        <v>6074</v>
      </c>
      <c r="L763" s="53" t="s">
        <v>3715</v>
      </c>
      <c r="M763" s="53" t="s">
        <v>3021</v>
      </c>
      <c r="N763" s="53" t="s">
        <v>6075</v>
      </c>
      <c r="O763" s="54">
        <v>7763</v>
      </c>
      <c r="P763" s="53" t="s">
        <v>6076</v>
      </c>
      <c r="Q763" s="53">
        <v>1</v>
      </c>
      <c r="R763" s="55">
        <v>50.842799999999997</v>
      </c>
      <c r="S763" s="55">
        <v>18.918199999999999</v>
      </c>
      <c r="T763" s="55">
        <v>50.842799999999997</v>
      </c>
      <c r="U763" s="55">
        <v>18.918199999999999</v>
      </c>
      <c r="V763" s="53" t="s">
        <v>92</v>
      </c>
      <c r="W763" s="85">
        <v>0</v>
      </c>
      <c r="X763" s="87">
        <v>0</v>
      </c>
      <c r="Y763" s="1" t="s">
        <v>7166</v>
      </c>
    </row>
    <row r="764" spans="1:25" ht="50.1" hidden="1" customHeight="1" x14ac:dyDescent="0.25">
      <c r="A764" s="53" t="s">
        <v>92</v>
      </c>
      <c r="B764" s="53" t="str">
        <f>IF(COUNTIF('Aglomeracje 2022 r.'!$C$13:$C$207,' Dane pomocnicze (ze spr. 21)'!C764)=1,"TAK",IF(COUNTIF('Aglomeracje 2022 r.'!$C$13:$C$207,' Dane pomocnicze (ze spr. 21)'!C764)&gt;1,"TAK, UWAGA, wystepuje w sprawozdaniu więcej niż jeden raz!!!","BRAK"))</f>
        <v>BRAK</v>
      </c>
      <c r="C764" s="53" t="s">
        <v>855</v>
      </c>
      <c r="D764" s="53" t="s">
        <v>3024</v>
      </c>
      <c r="E764" s="53" t="s">
        <v>1639</v>
      </c>
      <c r="F764" s="53" t="s">
        <v>2951</v>
      </c>
      <c r="G764" s="53" t="s">
        <v>3013</v>
      </c>
      <c r="H764" s="53" t="s">
        <v>2036</v>
      </c>
      <c r="I764" s="53" t="s">
        <v>1868</v>
      </c>
      <c r="J764" s="53" t="s">
        <v>1636</v>
      </c>
      <c r="K764" s="53" t="s">
        <v>3024</v>
      </c>
      <c r="L764" s="53" t="s">
        <v>3669</v>
      </c>
      <c r="M764" s="53" t="s">
        <v>6081</v>
      </c>
      <c r="N764" s="53" t="s">
        <v>6082</v>
      </c>
      <c r="O764" s="54">
        <v>8219</v>
      </c>
      <c r="P764" s="53" t="s">
        <v>6083</v>
      </c>
      <c r="Q764" s="53">
        <v>1</v>
      </c>
      <c r="R764" s="55">
        <v>50.969900000000003</v>
      </c>
      <c r="S764" s="55">
        <v>18.7288</v>
      </c>
      <c r="T764" s="55">
        <v>50.979599999999998</v>
      </c>
      <c r="U764" s="55">
        <v>18.713000000000001</v>
      </c>
      <c r="V764" s="53" t="s">
        <v>92</v>
      </c>
      <c r="W764" s="85">
        <v>0</v>
      </c>
      <c r="X764" s="87">
        <v>0</v>
      </c>
      <c r="Y764" s="1" t="s">
        <v>7166</v>
      </c>
    </row>
    <row r="765" spans="1:25" ht="50.1" hidden="1" customHeight="1" x14ac:dyDescent="0.25">
      <c r="A765" s="53" t="s">
        <v>92</v>
      </c>
      <c r="B765" s="53" t="str">
        <f>IF(COUNTIF('Aglomeracje 2022 r.'!$C$13:$C$207,' Dane pomocnicze (ze spr. 21)'!C765)=1,"TAK",IF(COUNTIF('Aglomeracje 2022 r.'!$C$13:$C$207,' Dane pomocnicze (ze spr. 21)'!C765)&gt;1,"TAK, UWAGA, wystepuje w sprawozdaniu więcej niż jeden raz!!!","BRAK"))</f>
        <v>BRAK</v>
      </c>
      <c r="C765" s="53" t="s">
        <v>856</v>
      </c>
      <c r="D765" s="53" t="s">
        <v>3030</v>
      </c>
      <c r="E765" s="53" t="s">
        <v>1650</v>
      </c>
      <c r="F765" s="53" t="s">
        <v>2951</v>
      </c>
      <c r="G765" s="53" t="s">
        <v>2959</v>
      </c>
      <c r="H765" s="53" t="s">
        <v>2036</v>
      </c>
      <c r="I765" s="53" t="s">
        <v>1868</v>
      </c>
      <c r="J765" s="53" t="s">
        <v>1636</v>
      </c>
      <c r="K765" s="53" t="s">
        <v>3030</v>
      </c>
      <c r="L765" s="53" t="s">
        <v>3715</v>
      </c>
      <c r="M765" s="53" t="s">
        <v>3030</v>
      </c>
      <c r="N765" s="53" t="s">
        <v>6093</v>
      </c>
      <c r="O765" s="54">
        <v>9937</v>
      </c>
      <c r="P765" s="53" t="s">
        <v>6094</v>
      </c>
      <c r="Q765" s="53">
        <v>3</v>
      </c>
      <c r="R765" s="55">
        <v>50.715299999999999</v>
      </c>
      <c r="S765" s="55">
        <v>19.158300000000001</v>
      </c>
      <c r="T765" s="55">
        <v>0</v>
      </c>
      <c r="U765" s="55">
        <v>0</v>
      </c>
      <c r="V765" s="53" t="s">
        <v>92</v>
      </c>
      <c r="W765" s="85">
        <v>36.42</v>
      </c>
      <c r="X765" s="87">
        <v>0</v>
      </c>
      <c r="Y765" s="1" t="s">
        <v>7559</v>
      </c>
    </row>
    <row r="766" spans="1:25" ht="50.1" hidden="1" customHeight="1" x14ac:dyDescent="0.25">
      <c r="A766" s="53" t="s">
        <v>92</v>
      </c>
      <c r="B766" s="53" t="str">
        <f>IF(COUNTIF('Aglomeracje 2022 r.'!$C$13:$C$207,' Dane pomocnicze (ze spr. 21)'!C766)=1,"TAK",IF(COUNTIF('Aglomeracje 2022 r.'!$C$13:$C$207,' Dane pomocnicze (ze spr. 21)'!C766)&gt;1,"TAK, UWAGA, wystepuje w sprawozdaniu więcej niż jeden raz!!!","BRAK"))</f>
        <v>BRAK</v>
      </c>
      <c r="C766" s="53" t="s">
        <v>857</v>
      </c>
      <c r="D766" s="53" t="s">
        <v>3033</v>
      </c>
      <c r="E766" s="53" t="s">
        <v>1639</v>
      </c>
      <c r="F766" s="53" t="s">
        <v>2951</v>
      </c>
      <c r="G766" s="53" t="s">
        <v>2959</v>
      </c>
      <c r="H766" s="53" t="s">
        <v>3033</v>
      </c>
      <c r="I766" s="53" t="s">
        <v>1868</v>
      </c>
      <c r="J766" s="53" t="s">
        <v>1636</v>
      </c>
      <c r="K766" s="53" t="s">
        <v>3033</v>
      </c>
      <c r="L766" s="53" t="s">
        <v>3715</v>
      </c>
      <c r="M766" s="53" t="s">
        <v>3033</v>
      </c>
      <c r="N766" s="53" t="s">
        <v>6101</v>
      </c>
      <c r="O766" s="54">
        <v>8108</v>
      </c>
      <c r="P766" s="53" t="s">
        <v>857</v>
      </c>
      <c r="Q766" s="53">
        <v>1</v>
      </c>
      <c r="R766" s="55">
        <v>50.511600000000001</v>
      </c>
      <c r="S766" s="55">
        <v>19.121700000000001</v>
      </c>
      <c r="T766" s="55">
        <v>50.909100000000002</v>
      </c>
      <c r="U766" s="55">
        <v>19.2362</v>
      </c>
      <c r="V766" s="53" t="s">
        <v>92</v>
      </c>
      <c r="W766" s="85">
        <v>25.15</v>
      </c>
      <c r="X766" s="87">
        <v>0</v>
      </c>
      <c r="Y766" s="1" t="s">
        <v>7560</v>
      </c>
    </row>
    <row r="767" spans="1:25" ht="50.1" hidden="1" customHeight="1" x14ac:dyDescent="0.25">
      <c r="A767" s="53" t="s">
        <v>92</v>
      </c>
      <c r="B767" s="53" t="str">
        <f>IF(COUNTIF('Aglomeracje 2022 r.'!$C$13:$C$207,' Dane pomocnicze (ze spr. 21)'!C767)=1,"TAK",IF(COUNTIF('Aglomeracje 2022 r.'!$C$13:$C$207,' Dane pomocnicze (ze spr. 21)'!C767)&gt;1,"TAK, UWAGA, wystepuje w sprawozdaniu więcej niż jeden raz!!!","BRAK"))</f>
        <v>BRAK</v>
      </c>
      <c r="C767" s="53" t="s">
        <v>858</v>
      </c>
      <c r="D767" s="53" t="s">
        <v>3034</v>
      </c>
      <c r="E767" s="53" t="s">
        <v>1639</v>
      </c>
      <c r="F767" s="53" t="s">
        <v>2951</v>
      </c>
      <c r="G767" s="53" t="s">
        <v>2959</v>
      </c>
      <c r="H767" s="53" t="s">
        <v>92</v>
      </c>
      <c r="I767" s="53" t="s">
        <v>1868</v>
      </c>
      <c r="J767" s="53" t="s">
        <v>1636</v>
      </c>
      <c r="K767" s="53" t="s">
        <v>3034</v>
      </c>
      <c r="L767" s="53" t="s">
        <v>3715</v>
      </c>
      <c r="M767" s="53" t="s">
        <v>3034</v>
      </c>
      <c r="N767" s="53" t="s">
        <v>6102</v>
      </c>
      <c r="O767" s="54">
        <v>5783</v>
      </c>
      <c r="P767" s="53" t="s">
        <v>6103</v>
      </c>
      <c r="Q767" s="53">
        <v>1</v>
      </c>
      <c r="R767" s="55">
        <v>50.831800000000001</v>
      </c>
      <c r="S767" s="55">
        <v>19.290299999999998</v>
      </c>
      <c r="T767" s="55">
        <v>50.829799999999999</v>
      </c>
      <c r="U767" s="55">
        <v>19.263000000000002</v>
      </c>
      <c r="V767" s="53" t="s">
        <v>92</v>
      </c>
      <c r="W767" s="85">
        <v>5</v>
      </c>
      <c r="X767" s="87">
        <v>0</v>
      </c>
      <c r="Y767" s="1" t="s">
        <v>7221</v>
      </c>
    </row>
    <row r="768" spans="1:25" ht="50.1" hidden="1" customHeight="1" x14ac:dyDescent="0.25">
      <c r="A768" s="53" t="s">
        <v>92</v>
      </c>
      <c r="B768" s="53" t="str">
        <f>IF(COUNTIF('Aglomeracje 2022 r.'!$C$13:$C$207,' Dane pomocnicze (ze spr. 21)'!C768)=1,"TAK",IF(COUNTIF('Aglomeracje 2022 r.'!$C$13:$C$207,' Dane pomocnicze (ze spr. 21)'!C768)&gt;1,"TAK, UWAGA, wystepuje w sprawozdaniu więcej niż jeden raz!!!","BRAK"))</f>
        <v>BRAK</v>
      </c>
      <c r="C768" s="53" t="s">
        <v>859</v>
      </c>
      <c r="D768" s="53" t="s">
        <v>3039</v>
      </c>
      <c r="E768" s="53" t="s">
        <v>1639</v>
      </c>
      <c r="F768" s="53" t="s">
        <v>2951</v>
      </c>
      <c r="G768" s="53" t="s">
        <v>3001</v>
      </c>
      <c r="H768" s="53" t="s">
        <v>2036</v>
      </c>
      <c r="I768" s="53" t="s">
        <v>1868</v>
      </c>
      <c r="J768" s="53" t="s">
        <v>1636</v>
      </c>
      <c r="K768" s="53" t="s">
        <v>3039</v>
      </c>
      <c r="L768" s="53" t="s">
        <v>3641</v>
      </c>
      <c r="M768" s="53" t="s">
        <v>3039</v>
      </c>
      <c r="N768" s="53" t="s">
        <v>6112</v>
      </c>
      <c r="O768" s="54">
        <v>5272</v>
      </c>
      <c r="P768" s="53" t="s">
        <v>6113</v>
      </c>
      <c r="Q768" s="53">
        <v>1</v>
      </c>
      <c r="R768" s="55">
        <v>50.624161999999998</v>
      </c>
      <c r="S768" s="55">
        <v>19.366152</v>
      </c>
      <c r="T768" s="55">
        <v>50.604799999999997</v>
      </c>
      <c r="U768" s="55">
        <v>19.360299999999999</v>
      </c>
      <c r="V768" s="53" t="s">
        <v>92</v>
      </c>
      <c r="W768" s="85">
        <v>0</v>
      </c>
      <c r="X768" s="87">
        <v>0</v>
      </c>
      <c r="Y768" s="1" t="s">
        <v>7166</v>
      </c>
    </row>
    <row r="769" spans="1:25" ht="50.1" hidden="1" customHeight="1" x14ac:dyDescent="0.25">
      <c r="A769" s="53" t="s">
        <v>92</v>
      </c>
      <c r="B769" s="53" t="str">
        <f>IF(COUNTIF('Aglomeracje 2022 r.'!$C$13:$C$207,' Dane pomocnicze (ze spr. 21)'!C769)=1,"TAK",IF(COUNTIF('Aglomeracje 2022 r.'!$C$13:$C$207,' Dane pomocnicze (ze spr. 21)'!C769)&gt;1,"TAK, UWAGA, wystepuje w sprawozdaniu więcej niż jeden raz!!!","BRAK"))</f>
        <v>BRAK</v>
      </c>
      <c r="C769" s="53" t="s">
        <v>860</v>
      </c>
      <c r="D769" s="53" t="s">
        <v>3042</v>
      </c>
      <c r="E769" s="53" t="s">
        <v>1639</v>
      </c>
      <c r="F769" s="53" t="s">
        <v>2951</v>
      </c>
      <c r="G769" s="53" t="s">
        <v>3008</v>
      </c>
      <c r="H769" s="53" t="s">
        <v>2036</v>
      </c>
      <c r="I769" s="53" t="s">
        <v>1868</v>
      </c>
      <c r="J769" s="53" t="s">
        <v>1636</v>
      </c>
      <c r="K769" s="53" t="s">
        <v>3084</v>
      </c>
      <c r="L769" s="53" t="s">
        <v>3715</v>
      </c>
      <c r="M769" s="53" t="s">
        <v>3042</v>
      </c>
      <c r="N769" s="53" t="s">
        <v>6119</v>
      </c>
      <c r="O769" s="54">
        <v>3107</v>
      </c>
      <c r="P769" s="53" t="s">
        <v>6120</v>
      </c>
      <c r="Q769" s="53">
        <v>1</v>
      </c>
      <c r="R769" s="55">
        <v>50.753500000000003</v>
      </c>
      <c r="S769" s="55">
        <v>18.6099</v>
      </c>
      <c r="T769" s="55">
        <v>50.804900000000004</v>
      </c>
      <c r="U769" s="55">
        <v>18.584599999999998</v>
      </c>
      <c r="V769" s="53" t="s">
        <v>92</v>
      </c>
      <c r="W769" s="85">
        <v>4.2</v>
      </c>
      <c r="X769" s="87">
        <v>0</v>
      </c>
      <c r="Y769" s="1" t="s">
        <v>7447</v>
      </c>
    </row>
    <row r="770" spans="1:25" ht="50.1" hidden="1" customHeight="1" x14ac:dyDescent="0.25">
      <c r="A770" s="53" t="s">
        <v>92</v>
      </c>
      <c r="B770" s="53" t="str">
        <f>IF(COUNTIF('Aglomeracje 2022 r.'!$C$13:$C$207,' Dane pomocnicze (ze spr. 21)'!C770)=1,"TAK",IF(COUNTIF('Aglomeracje 2022 r.'!$C$13:$C$207,' Dane pomocnicze (ze spr. 21)'!C770)&gt;1,"TAK, UWAGA, wystepuje w sprawozdaniu więcej niż jeden raz!!!","BRAK"))</f>
        <v>BRAK</v>
      </c>
      <c r="C770" s="53" t="s">
        <v>861</v>
      </c>
      <c r="D770" s="53" t="s">
        <v>3046</v>
      </c>
      <c r="E770" s="53" t="s">
        <v>1639</v>
      </c>
      <c r="F770" s="53" t="s">
        <v>2951</v>
      </c>
      <c r="G770" s="53" t="s">
        <v>2959</v>
      </c>
      <c r="H770" s="53" t="s">
        <v>2036</v>
      </c>
      <c r="I770" s="53" t="s">
        <v>1868</v>
      </c>
      <c r="J770" s="53" t="s">
        <v>1636</v>
      </c>
      <c r="K770" s="53" t="s">
        <v>3046</v>
      </c>
      <c r="L770" s="53" t="s">
        <v>3715</v>
      </c>
      <c r="M770" s="53" t="s">
        <v>3046</v>
      </c>
      <c r="N770" s="53" t="s">
        <v>6126</v>
      </c>
      <c r="O770" s="54">
        <v>5038</v>
      </c>
      <c r="P770" s="53" t="s">
        <v>6127</v>
      </c>
      <c r="Q770" s="53">
        <v>1</v>
      </c>
      <c r="R770" s="55">
        <v>50.917499999999997</v>
      </c>
      <c r="S770" s="55">
        <v>19.3538</v>
      </c>
      <c r="T770" s="55">
        <v>50.929000000000002</v>
      </c>
      <c r="U770" s="55">
        <v>19.375499999999999</v>
      </c>
      <c r="V770" s="53" t="s">
        <v>92</v>
      </c>
      <c r="W770" s="85">
        <v>4.04</v>
      </c>
      <c r="X770" s="87">
        <v>0</v>
      </c>
      <c r="Y770" s="1" t="s">
        <v>7561</v>
      </c>
    </row>
    <row r="771" spans="1:25" ht="50.1" hidden="1" customHeight="1" x14ac:dyDescent="0.25">
      <c r="A771" s="53" t="s">
        <v>92</v>
      </c>
      <c r="B771" s="53" t="str">
        <f>IF(COUNTIF('Aglomeracje 2022 r.'!$C$13:$C$207,' Dane pomocnicze (ze spr. 21)'!C771)=1,"TAK",IF(COUNTIF('Aglomeracje 2022 r.'!$C$13:$C$207,' Dane pomocnicze (ze spr. 21)'!C771)&gt;1,"TAK, UWAGA, wystepuje w sprawozdaniu więcej niż jeden raz!!!","BRAK"))</f>
        <v>BRAK</v>
      </c>
      <c r="C771" s="53" t="s">
        <v>862</v>
      </c>
      <c r="D771" s="53" t="s">
        <v>3047</v>
      </c>
      <c r="E771" s="53" t="s">
        <v>1639</v>
      </c>
      <c r="F771" s="53" t="s">
        <v>2951</v>
      </c>
      <c r="G771" s="53" t="s">
        <v>3013</v>
      </c>
      <c r="H771" s="53" t="s">
        <v>2036</v>
      </c>
      <c r="I771" s="53" t="s">
        <v>1868</v>
      </c>
      <c r="J771" s="53" t="s">
        <v>1636</v>
      </c>
      <c r="K771" s="53" t="s">
        <v>3047</v>
      </c>
      <c r="L771" s="53" t="s">
        <v>3715</v>
      </c>
      <c r="M771" s="53" t="s">
        <v>3047</v>
      </c>
      <c r="N771" s="53" t="s">
        <v>6128</v>
      </c>
      <c r="O771" s="54">
        <v>3737</v>
      </c>
      <c r="P771" s="53" t="s">
        <v>6129</v>
      </c>
      <c r="Q771" s="53">
        <v>1</v>
      </c>
      <c r="R771" s="55">
        <v>51.007899999999999</v>
      </c>
      <c r="S771" s="55">
        <v>18.801500000000001</v>
      </c>
      <c r="T771" s="55">
        <v>51.006300000000003</v>
      </c>
      <c r="U771" s="55">
        <v>18.817499999999999</v>
      </c>
      <c r="V771" s="53" t="s">
        <v>92</v>
      </c>
      <c r="W771" s="85">
        <v>11.6</v>
      </c>
      <c r="X771" s="87">
        <v>0</v>
      </c>
      <c r="Y771" s="1" t="s">
        <v>7562</v>
      </c>
    </row>
    <row r="772" spans="1:25" ht="50.1" hidden="1" customHeight="1" x14ac:dyDescent="0.25">
      <c r="A772" s="53" t="s">
        <v>92</v>
      </c>
      <c r="B772" s="53" t="str">
        <f>IF(COUNTIF('Aglomeracje 2022 r.'!$C$13:$C$207,' Dane pomocnicze (ze spr. 21)'!C772)=1,"TAK",IF(COUNTIF('Aglomeracje 2022 r.'!$C$13:$C$207,' Dane pomocnicze (ze spr. 21)'!C772)&gt;1,"TAK, UWAGA, wystepuje w sprawozdaniu więcej niż jeden raz!!!","BRAK"))</f>
        <v>BRAK</v>
      </c>
      <c r="C772" s="53" t="s">
        <v>863</v>
      </c>
      <c r="D772" s="53" t="s">
        <v>3051</v>
      </c>
      <c r="E772" s="53" t="s">
        <v>1639</v>
      </c>
      <c r="F772" s="53" t="s">
        <v>2951</v>
      </c>
      <c r="G772" s="53" t="s">
        <v>2959</v>
      </c>
      <c r="H772" s="53" t="s">
        <v>2036</v>
      </c>
      <c r="I772" s="53" t="s">
        <v>1868</v>
      </c>
      <c r="J772" s="53" t="s">
        <v>1636</v>
      </c>
      <c r="K772" s="53" t="s">
        <v>3051</v>
      </c>
      <c r="L772" s="53" t="s">
        <v>3715</v>
      </c>
      <c r="M772" s="53" t="s">
        <v>3051</v>
      </c>
      <c r="N772" s="53" t="s">
        <v>6134</v>
      </c>
      <c r="O772" s="54">
        <v>5843</v>
      </c>
      <c r="P772" s="53" t="s">
        <v>6135</v>
      </c>
      <c r="Q772" s="53">
        <v>1</v>
      </c>
      <c r="R772" s="55">
        <v>50.671700000000001</v>
      </c>
      <c r="S772" s="55">
        <v>19.125499999999999</v>
      </c>
      <c r="T772" s="55">
        <v>50.694299999999998</v>
      </c>
      <c r="U772" s="55">
        <v>19.1629</v>
      </c>
      <c r="V772" s="53" t="s">
        <v>92</v>
      </c>
      <c r="W772" s="85">
        <v>1.4</v>
      </c>
      <c r="X772" s="87">
        <v>0</v>
      </c>
      <c r="Y772" s="1" t="s">
        <v>7374</v>
      </c>
    </row>
    <row r="773" spans="1:25" ht="50.1" hidden="1" customHeight="1" x14ac:dyDescent="0.25">
      <c r="A773" s="53" t="s">
        <v>92</v>
      </c>
      <c r="B773" s="53" t="str">
        <f>IF(COUNTIF('Aglomeracje 2022 r.'!$C$13:$C$207,' Dane pomocnicze (ze spr. 21)'!C773)=1,"TAK",IF(COUNTIF('Aglomeracje 2022 r.'!$C$13:$C$207,' Dane pomocnicze (ze spr. 21)'!C773)&gt;1,"TAK, UWAGA, wystepuje w sprawozdaniu więcej niż jeden raz!!!","BRAK"))</f>
        <v>BRAK</v>
      </c>
      <c r="C773" s="53" t="s">
        <v>864</v>
      </c>
      <c r="D773" s="53" t="s">
        <v>3052</v>
      </c>
      <c r="E773" s="53" t="s">
        <v>1639</v>
      </c>
      <c r="F773" s="53" t="s">
        <v>2951</v>
      </c>
      <c r="G773" s="53" t="s">
        <v>3013</v>
      </c>
      <c r="H773" s="53" t="s">
        <v>2036</v>
      </c>
      <c r="I773" s="53" t="s">
        <v>1868</v>
      </c>
      <c r="J773" s="53" t="s">
        <v>1636</v>
      </c>
      <c r="K773" s="53" t="s">
        <v>3052</v>
      </c>
      <c r="L773" s="53" t="s">
        <v>3715</v>
      </c>
      <c r="M773" s="53" t="s">
        <v>6136</v>
      </c>
      <c r="N773" s="53" t="s">
        <v>6137</v>
      </c>
      <c r="O773" s="54">
        <v>5259</v>
      </c>
      <c r="P773" s="53" t="s">
        <v>6138</v>
      </c>
      <c r="Q773" s="53">
        <v>1</v>
      </c>
      <c r="R773" s="55">
        <v>50.52</v>
      </c>
      <c r="S773" s="55">
        <v>18.440000000000001</v>
      </c>
      <c r="T773" s="55">
        <v>50.53</v>
      </c>
      <c r="U773" s="55">
        <v>18.440000000000001</v>
      </c>
      <c r="V773" s="53" t="s">
        <v>92</v>
      </c>
      <c r="W773" s="85">
        <v>0</v>
      </c>
      <c r="X773" s="87">
        <v>0</v>
      </c>
      <c r="Y773" s="1" t="s">
        <v>7166</v>
      </c>
    </row>
    <row r="774" spans="1:25" ht="50.1" hidden="1" customHeight="1" x14ac:dyDescent="0.25">
      <c r="A774" s="53" t="s">
        <v>92</v>
      </c>
      <c r="B774" s="53" t="str">
        <f>IF(COUNTIF('Aglomeracje 2022 r.'!$C$13:$C$207,' Dane pomocnicze (ze spr. 21)'!C774)=1,"TAK",IF(COUNTIF('Aglomeracje 2022 r.'!$C$13:$C$207,' Dane pomocnicze (ze spr. 21)'!C774)&gt;1,"TAK, UWAGA, wystepuje w sprawozdaniu więcej niż jeden raz!!!","BRAK"))</f>
        <v>BRAK</v>
      </c>
      <c r="C774" s="53" t="s">
        <v>865</v>
      </c>
      <c r="D774" s="53" t="s">
        <v>3053</v>
      </c>
      <c r="E774" s="53" t="s">
        <v>1639</v>
      </c>
      <c r="F774" s="53" t="s">
        <v>2951</v>
      </c>
      <c r="G774" s="53" t="s">
        <v>2959</v>
      </c>
      <c r="H774" s="53" t="s">
        <v>2036</v>
      </c>
      <c r="I774" s="53" t="s">
        <v>1868</v>
      </c>
      <c r="J774" s="53" t="s">
        <v>1636</v>
      </c>
      <c r="K774" s="53" t="s">
        <v>3053</v>
      </c>
      <c r="L774" s="53" t="s">
        <v>3715</v>
      </c>
      <c r="M774" s="53" t="s">
        <v>3053</v>
      </c>
      <c r="N774" s="53" t="s">
        <v>6139</v>
      </c>
      <c r="O774" s="54">
        <v>3651</v>
      </c>
      <c r="P774" s="53" t="s">
        <v>6140</v>
      </c>
      <c r="Q774" s="53">
        <v>1</v>
      </c>
      <c r="R774" s="55">
        <v>50.967088240000002</v>
      </c>
      <c r="S774" s="55">
        <v>19.28019166</v>
      </c>
      <c r="T774" s="55">
        <v>50.967513080000003</v>
      </c>
      <c r="U774" s="55">
        <v>19.38074903</v>
      </c>
      <c r="V774" s="53" t="s">
        <v>92</v>
      </c>
      <c r="W774" s="85">
        <v>9.1</v>
      </c>
      <c r="X774" s="87">
        <v>0</v>
      </c>
      <c r="Y774" s="1" t="s">
        <v>7563</v>
      </c>
    </row>
    <row r="775" spans="1:25" ht="50.1" hidden="1" customHeight="1" x14ac:dyDescent="0.25">
      <c r="A775" s="53" t="s">
        <v>92</v>
      </c>
      <c r="B775" s="53" t="str">
        <f>IF(COUNTIF('Aglomeracje 2022 r.'!$C$13:$C$207,' Dane pomocnicze (ze spr. 21)'!C775)=1,"TAK",IF(COUNTIF('Aglomeracje 2022 r.'!$C$13:$C$207,' Dane pomocnicze (ze spr. 21)'!C775)&gt;1,"TAK, UWAGA, wystepuje w sprawozdaniu więcej niż jeden raz!!!","BRAK"))</f>
        <v>BRAK</v>
      </c>
      <c r="C775" s="53" t="s">
        <v>866</v>
      </c>
      <c r="D775" s="53" t="s">
        <v>3063</v>
      </c>
      <c r="E775" s="53" t="s">
        <v>1639</v>
      </c>
      <c r="F775" s="53" t="s">
        <v>2951</v>
      </c>
      <c r="G775" s="53" t="s">
        <v>2959</v>
      </c>
      <c r="H775" s="53" t="s">
        <v>2036</v>
      </c>
      <c r="I775" s="53" t="s">
        <v>1868</v>
      </c>
      <c r="J775" s="53" t="s">
        <v>1636</v>
      </c>
      <c r="K775" s="53" t="s">
        <v>3046</v>
      </c>
      <c r="L775" s="53" t="s">
        <v>3715</v>
      </c>
      <c r="M775" s="53" t="s">
        <v>3046</v>
      </c>
      <c r="N775" s="53" t="s">
        <v>6161</v>
      </c>
      <c r="O775" s="54">
        <v>2526</v>
      </c>
      <c r="P775" s="53" t="s">
        <v>6127</v>
      </c>
      <c r="Q775" s="53">
        <v>1</v>
      </c>
      <c r="R775" s="55">
        <v>50.917499999999997</v>
      </c>
      <c r="S775" s="55">
        <v>19.3538</v>
      </c>
      <c r="T775" s="55">
        <v>50.869199999999999</v>
      </c>
      <c r="U775" s="55">
        <v>19.3567</v>
      </c>
      <c r="V775" s="53" t="s">
        <v>92</v>
      </c>
      <c r="W775" s="85">
        <v>6.55</v>
      </c>
      <c r="X775" s="87">
        <v>0</v>
      </c>
      <c r="Y775" s="1" t="s">
        <v>7564</v>
      </c>
    </row>
    <row r="776" spans="1:25" ht="50.1" hidden="1" customHeight="1" x14ac:dyDescent="0.25">
      <c r="A776" s="53" t="s">
        <v>92</v>
      </c>
      <c r="B776" s="53" t="str">
        <f>IF(COUNTIF('Aglomeracje 2022 r.'!$C$13:$C$207,' Dane pomocnicze (ze spr. 21)'!C776)=1,"TAK",IF(COUNTIF('Aglomeracje 2022 r.'!$C$13:$C$207,' Dane pomocnicze (ze spr. 21)'!C776)&gt;1,"TAK, UWAGA, wystepuje w sprawozdaniu więcej niż jeden raz!!!","BRAK"))</f>
        <v>BRAK</v>
      </c>
      <c r="C776" s="53" t="s">
        <v>867</v>
      </c>
      <c r="D776" s="53" t="s">
        <v>3070</v>
      </c>
      <c r="E776" s="53" t="s">
        <v>1639</v>
      </c>
      <c r="F776" s="53" t="s">
        <v>2951</v>
      </c>
      <c r="G776" s="53" t="s">
        <v>3001</v>
      </c>
      <c r="H776" s="53" t="s">
        <v>2036</v>
      </c>
      <c r="I776" s="53" t="s">
        <v>1657</v>
      </c>
      <c r="J776" s="53" t="s">
        <v>1809</v>
      </c>
      <c r="K776" s="53" t="s">
        <v>3070</v>
      </c>
      <c r="L776" s="53" t="s">
        <v>3669</v>
      </c>
      <c r="M776" s="53" t="s">
        <v>3070</v>
      </c>
      <c r="N776" s="53" t="s">
        <v>6176</v>
      </c>
      <c r="O776" s="54">
        <v>4929</v>
      </c>
      <c r="P776" s="53" t="s">
        <v>6177</v>
      </c>
      <c r="Q776" s="53">
        <v>1</v>
      </c>
      <c r="R776" s="55">
        <v>50.355899999999998</v>
      </c>
      <c r="S776" s="55">
        <v>19.0946</v>
      </c>
      <c r="T776" s="55">
        <v>50.601100000000002</v>
      </c>
      <c r="U776" s="55">
        <v>19.185099999999998</v>
      </c>
      <c r="V776" s="53" t="s">
        <v>92</v>
      </c>
      <c r="W776" s="85">
        <v>12.8</v>
      </c>
      <c r="X776" s="87">
        <v>0</v>
      </c>
      <c r="Y776" s="1" t="s">
        <v>7565</v>
      </c>
    </row>
    <row r="777" spans="1:25" ht="50.1" hidden="1" customHeight="1" x14ac:dyDescent="0.25">
      <c r="A777" s="53" t="s">
        <v>92</v>
      </c>
      <c r="B777" s="53" t="str">
        <f>IF(COUNTIF('Aglomeracje 2022 r.'!$C$13:$C$207,' Dane pomocnicze (ze spr. 21)'!C777)=1,"TAK",IF(COUNTIF('Aglomeracje 2022 r.'!$C$13:$C$207,' Dane pomocnicze (ze spr. 21)'!C777)&gt;1,"TAK, UWAGA, wystepuje w sprawozdaniu więcej niż jeden raz!!!","BRAK"))</f>
        <v>BRAK</v>
      </c>
      <c r="C777" s="53" t="s">
        <v>868</v>
      </c>
      <c r="D777" s="53" t="s">
        <v>3071</v>
      </c>
      <c r="E777" s="53" t="s">
        <v>1639</v>
      </c>
      <c r="F777" s="53" t="s">
        <v>2951</v>
      </c>
      <c r="G777" s="53" t="s">
        <v>3013</v>
      </c>
      <c r="H777" s="53" t="s">
        <v>2036</v>
      </c>
      <c r="I777" s="53" t="s">
        <v>1868</v>
      </c>
      <c r="J777" s="53" t="s">
        <v>1636</v>
      </c>
      <c r="K777" s="53" t="s">
        <v>3071</v>
      </c>
      <c r="L777" s="53" t="s">
        <v>3715</v>
      </c>
      <c r="M777" s="53">
        <v>0</v>
      </c>
      <c r="N777" s="53" t="s">
        <v>6178</v>
      </c>
      <c r="O777" s="54">
        <v>4914</v>
      </c>
      <c r="P777" s="53" t="s">
        <v>6179</v>
      </c>
      <c r="Q777" s="53">
        <v>1</v>
      </c>
      <c r="R777" s="55">
        <v>50.9694</v>
      </c>
      <c r="S777" s="55">
        <v>18.977599999999999</v>
      </c>
      <c r="T777" s="55">
        <v>50.997999999999998</v>
      </c>
      <c r="U777" s="55">
        <v>19.021899999999999</v>
      </c>
      <c r="V777" s="53" t="s">
        <v>92</v>
      </c>
      <c r="W777" s="85">
        <v>0</v>
      </c>
      <c r="X777" s="87">
        <v>0</v>
      </c>
      <c r="Y777" s="1" t="s">
        <v>7166</v>
      </c>
    </row>
    <row r="778" spans="1:25" ht="50.1" hidden="1" customHeight="1" x14ac:dyDescent="0.25">
      <c r="A778" s="53" t="s">
        <v>92</v>
      </c>
      <c r="B778" s="53" t="str">
        <f>IF(COUNTIF('Aglomeracje 2022 r.'!$C$13:$C$207,' Dane pomocnicze (ze spr. 21)'!C778)=1,"TAK",IF(COUNTIF('Aglomeracje 2022 r.'!$C$13:$C$207,' Dane pomocnicze (ze spr. 21)'!C778)&gt;1,"TAK, UWAGA, wystepuje w sprawozdaniu więcej niż jeden raz!!!","BRAK"))</f>
        <v>BRAK</v>
      </c>
      <c r="C778" s="53" t="s">
        <v>869</v>
      </c>
      <c r="D778" s="53" t="s">
        <v>3072</v>
      </c>
      <c r="E778" s="53" t="s">
        <v>1639</v>
      </c>
      <c r="F778" s="53" t="s">
        <v>2951</v>
      </c>
      <c r="G778" s="53" t="s">
        <v>2959</v>
      </c>
      <c r="H778" s="53" t="s">
        <v>2036</v>
      </c>
      <c r="I778" s="53" t="s">
        <v>1868</v>
      </c>
      <c r="J778" s="53" t="s">
        <v>1636</v>
      </c>
      <c r="K778" s="53" t="s">
        <v>3072</v>
      </c>
      <c r="L778" s="53" t="s">
        <v>3715</v>
      </c>
      <c r="M778" s="53" t="s">
        <v>3072</v>
      </c>
      <c r="N778" s="53" t="s">
        <v>6180</v>
      </c>
      <c r="O778" s="54">
        <v>5442</v>
      </c>
      <c r="P778" s="53" t="s">
        <v>6181</v>
      </c>
      <c r="Q778" s="53">
        <v>1</v>
      </c>
      <c r="R778" s="55">
        <v>50.749600000000001</v>
      </c>
      <c r="S778" s="55">
        <v>19.269300000000001</v>
      </c>
      <c r="T778" s="55">
        <v>50.773299999999999</v>
      </c>
      <c r="U778" s="55">
        <v>19.195499999999999</v>
      </c>
      <c r="V778" s="53" t="s">
        <v>92</v>
      </c>
      <c r="W778" s="85">
        <v>0</v>
      </c>
      <c r="X778" s="87">
        <v>0</v>
      </c>
      <c r="Y778" s="1" t="s">
        <v>7166</v>
      </c>
    </row>
    <row r="779" spans="1:25" ht="50.1" hidden="1" customHeight="1" x14ac:dyDescent="0.25">
      <c r="A779" s="53" t="s">
        <v>92</v>
      </c>
      <c r="B779" s="53" t="str">
        <f>IF(COUNTIF('Aglomeracje 2022 r.'!$C$13:$C$207,' Dane pomocnicze (ze spr. 21)'!C779)=1,"TAK",IF(COUNTIF('Aglomeracje 2022 r.'!$C$13:$C$207,' Dane pomocnicze (ze spr. 21)'!C779)&gt;1,"TAK, UWAGA, wystepuje w sprawozdaniu więcej niż jeden raz!!!","BRAK"))</f>
        <v>BRAK</v>
      </c>
      <c r="C779" s="53" t="s">
        <v>870</v>
      </c>
      <c r="D779" s="53" t="s">
        <v>3076</v>
      </c>
      <c r="E779" s="53" t="s">
        <v>1639</v>
      </c>
      <c r="F779" s="53" t="s">
        <v>2951</v>
      </c>
      <c r="G779" s="53" t="s">
        <v>3008</v>
      </c>
      <c r="H779" s="53" t="s">
        <v>2036</v>
      </c>
      <c r="I779" s="53" t="s">
        <v>1868</v>
      </c>
      <c r="J779" s="53" t="s">
        <v>1636</v>
      </c>
      <c r="K779" s="53" t="s">
        <v>3076</v>
      </c>
      <c r="L779" s="53" t="s">
        <v>3821</v>
      </c>
      <c r="M779" s="53" t="s">
        <v>3076</v>
      </c>
      <c r="N779" s="53" t="s">
        <v>6187</v>
      </c>
      <c r="O779" s="54">
        <v>4105</v>
      </c>
      <c r="P779" s="53" t="s">
        <v>6188</v>
      </c>
      <c r="Q779" s="53">
        <v>1</v>
      </c>
      <c r="R779" s="55">
        <v>50.7498</v>
      </c>
      <c r="S779" s="55">
        <v>18.8828</v>
      </c>
      <c r="T779" s="55">
        <v>50.762599999999999</v>
      </c>
      <c r="U779" s="55">
        <v>18.8947</v>
      </c>
      <c r="V779" s="53" t="s">
        <v>92</v>
      </c>
      <c r="W779" s="85">
        <v>0</v>
      </c>
      <c r="X779" s="87">
        <v>0</v>
      </c>
      <c r="Y779" s="1" t="s">
        <v>7166</v>
      </c>
    </row>
    <row r="780" spans="1:25" ht="50.1" hidden="1" customHeight="1" x14ac:dyDescent="0.25">
      <c r="A780" s="53" t="s">
        <v>92</v>
      </c>
      <c r="B780" s="53" t="str">
        <f>IF(COUNTIF('Aglomeracje 2022 r.'!$C$13:$C$207,' Dane pomocnicze (ze spr. 21)'!C780)=1,"TAK",IF(COUNTIF('Aglomeracje 2022 r.'!$C$13:$C$207,' Dane pomocnicze (ze spr. 21)'!C780)&gt;1,"TAK, UWAGA, wystepuje w sprawozdaniu więcej niż jeden raz!!!","BRAK"))</f>
        <v>BRAK</v>
      </c>
      <c r="C780" s="53" t="s">
        <v>871</v>
      </c>
      <c r="D780" s="53" t="s">
        <v>3077</v>
      </c>
      <c r="E780" s="53" t="s">
        <v>1639</v>
      </c>
      <c r="F780" s="53" t="s">
        <v>2951</v>
      </c>
      <c r="G780" s="53" t="s">
        <v>3008</v>
      </c>
      <c r="H780" s="53" t="s">
        <v>2036</v>
      </c>
      <c r="I780" s="53" t="s">
        <v>1868</v>
      </c>
      <c r="J780" s="53" t="s">
        <v>1636</v>
      </c>
      <c r="K780" s="53" t="s">
        <v>6189</v>
      </c>
      <c r="L780" s="53" t="s">
        <v>3715</v>
      </c>
      <c r="M780" s="53" t="s">
        <v>6189</v>
      </c>
      <c r="N780" s="53" t="s">
        <v>6190</v>
      </c>
      <c r="O780" s="54">
        <v>4444</v>
      </c>
      <c r="P780" s="53" t="s">
        <v>6191</v>
      </c>
      <c r="Q780" s="53">
        <v>1</v>
      </c>
      <c r="R780" s="55">
        <v>50.422800000000002</v>
      </c>
      <c r="S780" s="55">
        <v>18.450399999999998</v>
      </c>
      <c r="T780" s="55">
        <v>50.720599999999997</v>
      </c>
      <c r="U780" s="55">
        <v>18.671700000000001</v>
      </c>
      <c r="V780" s="53" t="s">
        <v>92</v>
      </c>
      <c r="W780" s="85">
        <v>4.9560000000000004</v>
      </c>
      <c r="X780" s="87">
        <v>0</v>
      </c>
      <c r="Y780" s="1" t="s">
        <v>7566</v>
      </c>
    </row>
    <row r="781" spans="1:25" ht="50.1" hidden="1" customHeight="1" x14ac:dyDescent="0.25">
      <c r="A781" s="53" t="s">
        <v>92</v>
      </c>
      <c r="B781" s="53" t="str">
        <f>IF(COUNTIF('Aglomeracje 2022 r.'!$C$13:$C$207,' Dane pomocnicze (ze spr. 21)'!C781)=1,"TAK",IF(COUNTIF('Aglomeracje 2022 r.'!$C$13:$C$207,' Dane pomocnicze (ze spr. 21)'!C781)&gt;1,"TAK, UWAGA, wystepuje w sprawozdaniu więcej niż jeden raz!!!","BRAK"))</f>
        <v>BRAK</v>
      </c>
      <c r="C781" s="53" t="s">
        <v>872</v>
      </c>
      <c r="D781" s="53" t="s">
        <v>3079</v>
      </c>
      <c r="E781" s="53" t="s">
        <v>1639</v>
      </c>
      <c r="F781" s="53" t="s">
        <v>2951</v>
      </c>
      <c r="G781" s="53" t="s">
        <v>3008</v>
      </c>
      <c r="H781" s="53" t="s">
        <v>2036</v>
      </c>
      <c r="I781" s="53" t="s">
        <v>1868</v>
      </c>
      <c r="J781" s="53" t="s">
        <v>1636</v>
      </c>
      <c r="K781" s="53" t="s">
        <v>3076</v>
      </c>
      <c r="L781" s="53" t="s">
        <v>3821</v>
      </c>
      <c r="M781" s="53" t="s">
        <v>6194</v>
      </c>
      <c r="N781" s="53" t="s">
        <v>6195</v>
      </c>
      <c r="O781" s="54">
        <v>3893</v>
      </c>
      <c r="P781" s="53" t="s">
        <v>6196</v>
      </c>
      <c r="Q781" s="53">
        <v>1</v>
      </c>
      <c r="R781" s="55">
        <v>50.7498</v>
      </c>
      <c r="S781" s="55">
        <v>18.8828</v>
      </c>
      <c r="T781" s="55">
        <v>50.736400000000003</v>
      </c>
      <c r="U781" s="55">
        <v>18.7881</v>
      </c>
      <c r="V781" s="53" t="s">
        <v>92</v>
      </c>
      <c r="W781" s="85">
        <v>1.2</v>
      </c>
      <c r="X781" s="87">
        <v>0</v>
      </c>
      <c r="Y781" s="1" t="s">
        <v>7231</v>
      </c>
    </row>
    <row r="782" spans="1:25" ht="50.1" hidden="1" customHeight="1" x14ac:dyDescent="0.25">
      <c r="A782" s="53" t="s">
        <v>92</v>
      </c>
      <c r="B782" s="53" t="str">
        <f>IF(COUNTIF('Aglomeracje 2022 r.'!$C$13:$C$207,' Dane pomocnicze (ze spr. 21)'!C782)=1,"TAK",IF(COUNTIF('Aglomeracje 2022 r.'!$C$13:$C$207,' Dane pomocnicze (ze spr. 21)'!C782)&gt;1,"TAK, UWAGA, wystepuje w sprawozdaniu więcej niż jeden raz!!!","BRAK"))</f>
        <v>BRAK</v>
      </c>
      <c r="C782" s="53" t="s">
        <v>873</v>
      </c>
      <c r="D782" s="53" t="s">
        <v>3081</v>
      </c>
      <c r="E782" s="53" t="s">
        <v>1650</v>
      </c>
      <c r="F782" s="53" t="s">
        <v>2951</v>
      </c>
      <c r="G782" s="53" t="s">
        <v>3013</v>
      </c>
      <c r="H782" s="53" t="s">
        <v>2036</v>
      </c>
      <c r="I782" s="53" t="s">
        <v>1868</v>
      </c>
      <c r="J782" s="53" t="s">
        <v>1636</v>
      </c>
      <c r="K782" s="53" t="s">
        <v>3081</v>
      </c>
      <c r="L782" s="53" t="s">
        <v>3715</v>
      </c>
      <c r="M782" s="53" t="s">
        <v>3081</v>
      </c>
      <c r="N782" s="53" t="s">
        <v>6198</v>
      </c>
      <c r="O782" s="54">
        <v>4520</v>
      </c>
      <c r="P782" s="53" t="s">
        <v>6199</v>
      </c>
      <c r="Q782" s="53">
        <v>2</v>
      </c>
      <c r="R782" s="55">
        <v>50.970399999999998</v>
      </c>
      <c r="S782" s="55">
        <v>18.832000000000001</v>
      </c>
      <c r="T782" s="55">
        <v>0</v>
      </c>
      <c r="U782" s="55">
        <v>0</v>
      </c>
      <c r="V782" s="53" t="s">
        <v>92</v>
      </c>
      <c r="W782" s="85">
        <v>0</v>
      </c>
      <c r="X782" s="87">
        <v>0</v>
      </c>
      <c r="Y782" s="1" t="s">
        <v>7166</v>
      </c>
    </row>
    <row r="783" spans="1:25" ht="50.1" hidden="1" customHeight="1" x14ac:dyDescent="0.25">
      <c r="A783" s="53" t="s">
        <v>92</v>
      </c>
      <c r="B783" s="53" t="str">
        <f>IF(COUNTIF('Aglomeracje 2022 r.'!$C$13:$C$207,' Dane pomocnicze (ze spr. 21)'!C783)=1,"TAK",IF(COUNTIF('Aglomeracje 2022 r.'!$C$13:$C$207,' Dane pomocnicze (ze spr. 21)'!C783)&gt;1,"TAK, UWAGA, wystepuje w sprawozdaniu więcej niż jeden raz!!!","BRAK"))</f>
        <v>BRAK</v>
      </c>
      <c r="C783" s="53" t="s">
        <v>874</v>
      </c>
      <c r="D783" s="53" t="s">
        <v>3082</v>
      </c>
      <c r="E783" s="53" t="s">
        <v>1639</v>
      </c>
      <c r="F783" s="53" t="s">
        <v>2951</v>
      </c>
      <c r="G783" s="53" t="s">
        <v>3013</v>
      </c>
      <c r="H783" s="53" t="s">
        <v>2036</v>
      </c>
      <c r="I783" s="53" t="s">
        <v>1868</v>
      </c>
      <c r="J783" s="53" t="s">
        <v>1636</v>
      </c>
      <c r="K783" s="53" t="s">
        <v>3082</v>
      </c>
      <c r="L783" s="53" t="s">
        <v>3715</v>
      </c>
      <c r="M783" s="53" t="s">
        <v>3082</v>
      </c>
      <c r="N783" s="53" t="s">
        <v>6200</v>
      </c>
      <c r="O783" s="54">
        <v>3862</v>
      </c>
      <c r="P783" s="53" t="s">
        <v>6201</v>
      </c>
      <c r="Q783" s="53">
        <v>1</v>
      </c>
      <c r="R783" s="55">
        <v>51.026899999999998</v>
      </c>
      <c r="S783" s="55">
        <v>18.9284</v>
      </c>
      <c r="T783" s="55">
        <v>51.032899999999998</v>
      </c>
      <c r="U783" s="55">
        <v>18.932600000000001</v>
      </c>
      <c r="V783" s="53" t="s">
        <v>92</v>
      </c>
      <c r="W783" s="85">
        <v>6.6</v>
      </c>
      <c r="X783" s="87">
        <v>0</v>
      </c>
      <c r="Y783" s="1" t="s">
        <v>7254</v>
      </c>
    </row>
    <row r="784" spans="1:25" ht="50.1" hidden="1" customHeight="1" x14ac:dyDescent="0.25">
      <c r="A784" s="53" t="s">
        <v>92</v>
      </c>
      <c r="B784" s="53" t="str">
        <f>IF(COUNTIF('Aglomeracje 2022 r.'!$C$13:$C$207,' Dane pomocnicze (ze spr. 21)'!C784)=1,"TAK",IF(COUNTIF('Aglomeracje 2022 r.'!$C$13:$C$207,' Dane pomocnicze (ze spr. 21)'!C784)&gt;1,"TAK, UWAGA, wystepuje w sprawozdaniu więcej niż jeden raz!!!","BRAK"))</f>
        <v>BRAK</v>
      </c>
      <c r="C784" s="53" t="s">
        <v>875</v>
      </c>
      <c r="D784" s="53" t="s">
        <v>3083</v>
      </c>
      <c r="E784" s="53" t="s">
        <v>1639</v>
      </c>
      <c r="F784" s="53" t="s">
        <v>2951</v>
      </c>
      <c r="G784" s="53" t="s">
        <v>3008</v>
      </c>
      <c r="H784" s="53" t="s">
        <v>2036</v>
      </c>
      <c r="I784" s="53" t="s">
        <v>1868</v>
      </c>
      <c r="J784" s="53" t="s">
        <v>1636</v>
      </c>
      <c r="K784" s="53" t="s">
        <v>3083</v>
      </c>
      <c r="L784" s="53" t="s">
        <v>3715</v>
      </c>
      <c r="M784" s="53" t="s">
        <v>3083</v>
      </c>
      <c r="N784" s="53" t="s">
        <v>6202</v>
      </c>
      <c r="O784" s="54">
        <v>3019</v>
      </c>
      <c r="P784" s="53" t="s">
        <v>6203</v>
      </c>
      <c r="Q784" s="53">
        <v>1</v>
      </c>
      <c r="R784" s="55">
        <v>50.671900000000001</v>
      </c>
      <c r="S784" s="55">
        <v>18.8993</v>
      </c>
      <c r="T784" s="55">
        <v>50.677900000000001</v>
      </c>
      <c r="U784" s="55">
        <v>18.892900000000001</v>
      </c>
      <c r="V784" s="53" t="s">
        <v>92</v>
      </c>
      <c r="W784" s="85">
        <v>0</v>
      </c>
      <c r="X784" s="87">
        <v>0</v>
      </c>
      <c r="Y784" s="1" t="s">
        <v>7166</v>
      </c>
    </row>
    <row r="785" spans="1:25" ht="50.1" hidden="1" customHeight="1" x14ac:dyDescent="0.25">
      <c r="A785" s="53" t="s">
        <v>92</v>
      </c>
      <c r="B785" s="53" t="str">
        <f>IF(COUNTIF('Aglomeracje 2022 r.'!$C$13:$C$207,' Dane pomocnicze (ze spr. 21)'!C785)=1,"TAK",IF(COUNTIF('Aglomeracje 2022 r.'!$C$13:$C$207,' Dane pomocnicze (ze spr. 21)'!C785)&gt;1,"TAK, UWAGA, wystepuje w sprawozdaniu więcej niż jeden raz!!!","BRAK"))</f>
        <v>BRAK</v>
      </c>
      <c r="C785" s="53" t="s">
        <v>876</v>
      </c>
      <c r="D785" s="53" t="s">
        <v>3084</v>
      </c>
      <c r="E785" s="53" t="s">
        <v>1639</v>
      </c>
      <c r="F785" s="53" t="s">
        <v>2951</v>
      </c>
      <c r="G785" s="53" t="s">
        <v>3008</v>
      </c>
      <c r="H785" s="53" t="s">
        <v>2036</v>
      </c>
      <c r="I785" s="53" t="s">
        <v>1868</v>
      </c>
      <c r="J785" s="53" t="s">
        <v>1636</v>
      </c>
      <c r="K785" s="53" t="s">
        <v>3084</v>
      </c>
      <c r="L785" s="53" t="s">
        <v>3715</v>
      </c>
      <c r="M785" s="53" t="s">
        <v>3084</v>
      </c>
      <c r="N785" s="53" t="s">
        <v>6204</v>
      </c>
      <c r="O785" s="54">
        <v>3991</v>
      </c>
      <c r="P785" s="53" t="s">
        <v>6205</v>
      </c>
      <c r="Q785" s="53">
        <v>1</v>
      </c>
      <c r="R785" s="55">
        <v>50.753500000000003</v>
      </c>
      <c r="S785" s="55">
        <v>18.6099</v>
      </c>
      <c r="T785" s="55">
        <v>50.765000000000001</v>
      </c>
      <c r="U785" s="55">
        <v>18.642900000000001</v>
      </c>
      <c r="V785" s="53" t="s">
        <v>92</v>
      </c>
      <c r="W785" s="85">
        <v>2.2000000000000002</v>
      </c>
      <c r="X785" s="87">
        <v>0</v>
      </c>
      <c r="Y785" s="1" t="s">
        <v>7377</v>
      </c>
    </row>
    <row r="786" spans="1:25" ht="50.1" hidden="1" customHeight="1" x14ac:dyDescent="0.25">
      <c r="A786" s="53" t="s">
        <v>92</v>
      </c>
      <c r="B786" s="53" t="str">
        <f>IF(COUNTIF('Aglomeracje 2022 r.'!$C$13:$C$207,' Dane pomocnicze (ze spr. 21)'!C786)=1,"TAK",IF(COUNTIF('Aglomeracje 2022 r.'!$C$13:$C$207,' Dane pomocnicze (ze spr. 21)'!C786)&gt;1,"TAK, UWAGA, wystepuje w sprawozdaniu więcej niż jeden raz!!!","BRAK"))</f>
        <v>BRAK</v>
      </c>
      <c r="C786" s="53" t="s">
        <v>877</v>
      </c>
      <c r="D786" s="53" t="s">
        <v>3086</v>
      </c>
      <c r="E786" s="53" t="s">
        <v>1639</v>
      </c>
      <c r="F786" s="53" t="s">
        <v>2951</v>
      </c>
      <c r="G786" s="53" t="s">
        <v>3001</v>
      </c>
      <c r="H786" s="53" t="s">
        <v>2036</v>
      </c>
      <c r="I786" s="53" t="s">
        <v>1868</v>
      </c>
      <c r="J786" s="53" t="s">
        <v>1636</v>
      </c>
      <c r="K786" s="53" t="s">
        <v>3099</v>
      </c>
      <c r="L786" s="53" t="s">
        <v>3715</v>
      </c>
      <c r="M786" s="53" t="s">
        <v>3099</v>
      </c>
      <c r="N786" s="53" t="s">
        <v>6207</v>
      </c>
      <c r="O786" s="54">
        <v>2359</v>
      </c>
      <c r="P786" s="53" t="s">
        <v>6208</v>
      </c>
      <c r="Q786" s="53">
        <v>1</v>
      </c>
      <c r="R786" s="55">
        <v>50.673999999999999</v>
      </c>
      <c r="S786" s="55">
        <v>19.2148</v>
      </c>
      <c r="T786" s="55">
        <v>50.243699999999997</v>
      </c>
      <c r="U786" s="55">
        <v>19.245100000000001</v>
      </c>
      <c r="V786" s="53" t="s">
        <v>92</v>
      </c>
      <c r="W786" s="85">
        <v>17.3</v>
      </c>
      <c r="X786" s="87">
        <v>0</v>
      </c>
      <c r="Y786" s="1" t="s">
        <v>7567</v>
      </c>
    </row>
    <row r="787" spans="1:25" ht="50.1" hidden="1" customHeight="1" x14ac:dyDescent="0.25">
      <c r="A787" s="53" t="s">
        <v>92</v>
      </c>
      <c r="B787" s="53" t="str">
        <f>IF(COUNTIF('Aglomeracje 2022 r.'!$C$13:$C$207,' Dane pomocnicze (ze spr. 21)'!C787)=1,"TAK",IF(COUNTIF('Aglomeracje 2022 r.'!$C$13:$C$207,' Dane pomocnicze (ze spr. 21)'!C787)&gt;1,"TAK, UWAGA, wystepuje w sprawozdaniu więcej niż jeden raz!!!","BRAK"))</f>
        <v>BRAK</v>
      </c>
      <c r="C787" s="53" t="s">
        <v>878</v>
      </c>
      <c r="D787" s="53" t="s">
        <v>3091</v>
      </c>
      <c r="E787" s="53" t="s">
        <v>1639</v>
      </c>
      <c r="F787" s="53" t="s">
        <v>2951</v>
      </c>
      <c r="G787" s="53" t="s">
        <v>3013</v>
      </c>
      <c r="H787" s="53" t="s">
        <v>2036</v>
      </c>
      <c r="I787" s="53" t="s">
        <v>1868</v>
      </c>
      <c r="J787" s="53" t="s">
        <v>1636</v>
      </c>
      <c r="K787" s="53" t="s">
        <v>6074</v>
      </c>
      <c r="L787" s="53" t="s">
        <v>3715</v>
      </c>
      <c r="M787" s="53" t="s">
        <v>3021</v>
      </c>
      <c r="N787" s="53" t="s">
        <v>6217</v>
      </c>
      <c r="O787" s="54">
        <v>7483</v>
      </c>
      <c r="P787" s="53" t="s">
        <v>6076</v>
      </c>
      <c r="Q787" s="53">
        <v>1</v>
      </c>
      <c r="R787" s="55">
        <v>50.842799999999997</v>
      </c>
      <c r="S787" s="55">
        <v>18.918199999999999</v>
      </c>
      <c r="T787" s="55">
        <v>50.842799999999997</v>
      </c>
      <c r="U787" s="55">
        <v>18.918199999999999</v>
      </c>
      <c r="V787" s="53" t="s">
        <v>92</v>
      </c>
      <c r="W787" s="85">
        <v>0</v>
      </c>
      <c r="X787" s="87">
        <v>0</v>
      </c>
      <c r="Y787" s="1" t="s">
        <v>7166</v>
      </c>
    </row>
    <row r="788" spans="1:25" ht="50.1" hidden="1" customHeight="1" x14ac:dyDescent="0.25">
      <c r="A788" s="53" t="s">
        <v>92</v>
      </c>
      <c r="B788" s="53" t="str">
        <f>IF(COUNTIF('Aglomeracje 2022 r.'!$C$13:$C$207,' Dane pomocnicze (ze spr. 21)'!C788)=1,"TAK",IF(COUNTIF('Aglomeracje 2022 r.'!$C$13:$C$207,' Dane pomocnicze (ze spr. 21)'!C788)&gt;1,"TAK, UWAGA, wystepuje w sprawozdaniu więcej niż jeden raz!!!","BRAK"))</f>
        <v>BRAK</v>
      </c>
      <c r="C788" s="53" t="s">
        <v>879</v>
      </c>
      <c r="D788" s="53" t="s">
        <v>3093</v>
      </c>
      <c r="E788" s="53" t="s">
        <v>1639</v>
      </c>
      <c r="F788" s="53" t="s">
        <v>2951</v>
      </c>
      <c r="G788" s="53" t="s">
        <v>2959</v>
      </c>
      <c r="H788" s="53" t="s">
        <v>92</v>
      </c>
      <c r="I788" s="53" t="s">
        <v>1868</v>
      </c>
      <c r="J788" s="53" t="s">
        <v>1636</v>
      </c>
      <c r="K788" s="53" t="s">
        <v>3093</v>
      </c>
      <c r="L788" s="53" t="s">
        <v>3715</v>
      </c>
      <c r="M788" s="53" t="s">
        <v>3093</v>
      </c>
      <c r="N788" s="53">
        <v>0</v>
      </c>
      <c r="O788" s="54">
        <v>3598</v>
      </c>
      <c r="P788" s="53" t="s">
        <v>6220</v>
      </c>
      <c r="Q788" s="53">
        <v>1</v>
      </c>
      <c r="R788" s="55">
        <v>50.4343</v>
      </c>
      <c r="S788" s="55">
        <v>19.262799999999999</v>
      </c>
      <c r="T788" s="55">
        <v>50.4343</v>
      </c>
      <c r="U788" s="55">
        <v>19.262799999999999</v>
      </c>
      <c r="V788" s="53" t="s">
        <v>92</v>
      </c>
      <c r="W788" s="85" t="e">
        <v>#N/A</v>
      </c>
      <c r="X788" s="87" t="e">
        <v>#N/A</v>
      </c>
      <c r="Y788" s="1" t="e">
        <v>#N/A</v>
      </c>
    </row>
    <row r="789" spans="1:25" ht="50.1" hidden="1" customHeight="1" x14ac:dyDescent="0.25">
      <c r="A789" s="53" t="s">
        <v>92</v>
      </c>
      <c r="B789" s="53" t="str">
        <f>IF(COUNTIF('Aglomeracje 2022 r.'!$C$13:$C$207,' Dane pomocnicze (ze spr. 21)'!C789)=1,"TAK",IF(COUNTIF('Aglomeracje 2022 r.'!$C$13:$C$207,' Dane pomocnicze (ze spr. 21)'!C789)&gt;1,"TAK, UWAGA, wystepuje w sprawozdaniu więcej niż jeden raz!!!","BRAK"))</f>
        <v>BRAK</v>
      </c>
      <c r="C789" s="53" t="s">
        <v>880</v>
      </c>
      <c r="D789" s="53" t="s">
        <v>3094</v>
      </c>
      <c r="E789" s="53" t="s">
        <v>1639</v>
      </c>
      <c r="F789" s="53" t="s">
        <v>2951</v>
      </c>
      <c r="G789" s="53" t="s">
        <v>2959</v>
      </c>
      <c r="H789" s="53" t="s">
        <v>2036</v>
      </c>
      <c r="I789" s="53" t="s">
        <v>1868</v>
      </c>
      <c r="J789" s="53" t="s">
        <v>1636</v>
      </c>
      <c r="K789" s="53" t="s">
        <v>6221</v>
      </c>
      <c r="L789" s="53" t="s">
        <v>3715</v>
      </c>
      <c r="M789" s="53" t="s">
        <v>6221</v>
      </c>
      <c r="N789" s="53" t="s">
        <v>6222</v>
      </c>
      <c r="O789" s="54">
        <v>2777</v>
      </c>
      <c r="P789" s="53" t="s">
        <v>6223</v>
      </c>
      <c r="Q789" s="53">
        <v>1</v>
      </c>
      <c r="R789" s="55">
        <v>50.8033</v>
      </c>
      <c r="S789" s="55">
        <v>19.524999999999999</v>
      </c>
      <c r="T789" s="55">
        <v>50.8003</v>
      </c>
      <c r="U789" s="55">
        <v>19.521100000000001</v>
      </c>
      <c r="V789" s="53" t="s">
        <v>92</v>
      </c>
      <c r="W789" s="85">
        <v>0</v>
      </c>
      <c r="X789" s="87">
        <v>0</v>
      </c>
      <c r="Y789" s="1" t="s">
        <v>7166</v>
      </c>
    </row>
    <row r="790" spans="1:25" ht="50.1" hidden="1" customHeight="1" x14ac:dyDescent="0.25">
      <c r="A790" s="53" t="s">
        <v>92</v>
      </c>
      <c r="B790" s="53" t="str">
        <f>IF(COUNTIF('Aglomeracje 2022 r.'!$C$13:$C$207,' Dane pomocnicze (ze spr. 21)'!C790)=1,"TAK",IF(COUNTIF('Aglomeracje 2022 r.'!$C$13:$C$207,' Dane pomocnicze (ze spr. 21)'!C790)&gt;1,"TAK, UWAGA, wystepuje w sprawozdaniu więcej niż jeden raz!!!","BRAK"))</f>
        <v>BRAK</v>
      </c>
      <c r="C790" s="53" t="s">
        <v>881</v>
      </c>
      <c r="D790" s="53" t="s">
        <v>3095</v>
      </c>
      <c r="E790" s="53" t="s">
        <v>1639</v>
      </c>
      <c r="F790" s="53" t="s">
        <v>2951</v>
      </c>
      <c r="G790" s="53" t="s">
        <v>2959</v>
      </c>
      <c r="H790" s="53" t="s">
        <v>2036</v>
      </c>
      <c r="I790" s="53" t="s">
        <v>1868</v>
      </c>
      <c r="J790" s="53" t="s">
        <v>1636</v>
      </c>
      <c r="K790" s="53" t="s">
        <v>3095</v>
      </c>
      <c r="L790" s="53" t="s">
        <v>3715</v>
      </c>
      <c r="M790" s="53" t="s">
        <v>3095</v>
      </c>
      <c r="N790" s="53" t="s">
        <v>6224</v>
      </c>
      <c r="O790" s="54">
        <v>2050</v>
      </c>
      <c r="P790" s="53" t="s">
        <v>6225</v>
      </c>
      <c r="Q790" s="53">
        <v>1</v>
      </c>
      <c r="R790" s="55">
        <v>50.726845590000003</v>
      </c>
      <c r="S790" s="55">
        <v>19.01139006</v>
      </c>
      <c r="T790" s="55">
        <v>50.752099999999999</v>
      </c>
      <c r="U790" s="55">
        <v>19.0229</v>
      </c>
      <c r="V790" s="53" t="s">
        <v>92</v>
      </c>
      <c r="W790" s="85">
        <v>24</v>
      </c>
      <c r="X790" s="87">
        <v>0</v>
      </c>
      <c r="Y790" s="1" t="s">
        <v>7568</v>
      </c>
    </row>
    <row r="791" spans="1:25" ht="50.1" hidden="1" customHeight="1" x14ac:dyDescent="0.25">
      <c r="A791" s="53" t="s">
        <v>92</v>
      </c>
      <c r="B791" s="53" t="str">
        <f>IF(COUNTIF('Aglomeracje 2022 r.'!$C$13:$C$207,' Dane pomocnicze (ze spr. 21)'!C791)=1,"TAK",IF(COUNTIF('Aglomeracje 2022 r.'!$C$13:$C$207,' Dane pomocnicze (ze spr. 21)'!C791)&gt;1,"TAK, UWAGA, wystepuje w sprawozdaniu więcej niż jeden raz!!!","BRAK"))</f>
        <v>BRAK</v>
      </c>
      <c r="C791" s="53" t="s">
        <v>882</v>
      </c>
      <c r="D791" s="53" t="s">
        <v>3099</v>
      </c>
      <c r="E791" s="53" t="s">
        <v>1639</v>
      </c>
      <c r="F791" s="53" t="s">
        <v>2951</v>
      </c>
      <c r="G791" s="53" t="s">
        <v>3001</v>
      </c>
      <c r="H791" s="53" t="s">
        <v>2036</v>
      </c>
      <c r="I791" s="53" t="s">
        <v>1868</v>
      </c>
      <c r="J791" s="53" t="s">
        <v>1636</v>
      </c>
      <c r="K791" s="53" t="s">
        <v>3099</v>
      </c>
      <c r="L791" s="53" t="s">
        <v>3715</v>
      </c>
      <c r="M791" s="53" t="s">
        <v>3099</v>
      </c>
      <c r="N791" s="53" t="s">
        <v>6234</v>
      </c>
      <c r="O791" s="54">
        <v>5436</v>
      </c>
      <c r="P791" s="53" t="s">
        <v>6235</v>
      </c>
      <c r="Q791" s="53">
        <v>1</v>
      </c>
      <c r="R791" s="55">
        <v>50.673999999999999</v>
      </c>
      <c r="S791" s="55">
        <v>19.2148</v>
      </c>
      <c r="T791" s="55">
        <v>50.677100000000003</v>
      </c>
      <c r="U791" s="55">
        <v>19.203199999999999</v>
      </c>
      <c r="V791" s="53" t="s">
        <v>92</v>
      </c>
      <c r="W791" s="85">
        <v>0</v>
      </c>
      <c r="X791" s="87">
        <v>0</v>
      </c>
      <c r="Y791" s="1" t="s">
        <v>7166</v>
      </c>
    </row>
    <row r="792" spans="1:25" ht="50.1" hidden="1" customHeight="1" x14ac:dyDescent="0.25">
      <c r="A792" s="53" t="s">
        <v>92</v>
      </c>
      <c r="B792" s="53" t="str">
        <f>IF(COUNTIF('Aglomeracje 2022 r.'!$C$13:$C$207,' Dane pomocnicze (ze spr. 21)'!C792)=1,"TAK",IF(COUNTIF('Aglomeracje 2022 r.'!$C$13:$C$207,' Dane pomocnicze (ze spr. 21)'!C792)&gt;1,"TAK, UWAGA, wystepuje w sprawozdaniu więcej niż jeden raz!!!","BRAK"))</f>
        <v>BRAK</v>
      </c>
      <c r="C792" s="53" t="s">
        <v>883</v>
      </c>
      <c r="D792" s="53" t="s">
        <v>92</v>
      </c>
      <c r="E792" s="53" t="s">
        <v>1650</v>
      </c>
      <c r="F792" s="53" t="s">
        <v>3193</v>
      </c>
      <c r="G792" s="53" t="s">
        <v>3194</v>
      </c>
      <c r="H792" s="53" t="s">
        <v>92</v>
      </c>
      <c r="I792" s="53" t="s">
        <v>1868</v>
      </c>
      <c r="J792" s="53" t="s">
        <v>1636</v>
      </c>
      <c r="K792" s="53" t="s">
        <v>92</v>
      </c>
      <c r="L792" s="53" t="s">
        <v>3617</v>
      </c>
      <c r="M792" s="53" t="s">
        <v>6399</v>
      </c>
      <c r="N792" s="53" t="s">
        <v>6400</v>
      </c>
      <c r="O792" s="54">
        <v>1077763</v>
      </c>
      <c r="P792" s="53" t="s">
        <v>6401</v>
      </c>
      <c r="Q792" s="53">
        <v>3</v>
      </c>
      <c r="R792" s="55">
        <v>52.406351000000001</v>
      </c>
      <c r="S792" s="55">
        <v>16.935327999999998</v>
      </c>
      <c r="T792" s="55">
        <v>0</v>
      </c>
      <c r="U792" s="55">
        <v>0</v>
      </c>
      <c r="V792" s="53" t="s">
        <v>92</v>
      </c>
      <c r="W792" s="85">
        <v>130.6</v>
      </c>
      <c r="X792" s="87">
        <v>11.56</v>
      </c>
      <c r="Y792" s="1" t="s">
        <v>7569</v>
      </c>
    </row>
    <row r="793" spans="1:25" ht="50.1" hidden="1" customHeight="1" x14ac:dyDescent="0.25">
      <c r="A793" s="53" t="s">
        <v>92</v>
      </c>
      <c r="B793" s="53" t="str">
        <f>IF(COUNTIF('Aglomeracje 2022 r.'!$C$13:$C$207,' Dane pomocnicze (ze spr. 21)'!C793)=1,"TAK",IF(COUNTIF('Aglomeracje 2022 r.'!$C$13:$C$207,' Dane pomocnicze (ze spr. 21)'!C793)&gt;1,"TAK, UWAGA, wystepuje w sprawozdaniu więcej niż jeden raz!!!","BRAK"))</f>
        <v>BRAK</v>
      </c>
      <c r="C793" s="53" t="s">
        <v>884</v>
      </c>
      <c r="D793" s="53" t="s">
        <v>3195</v>
      </c>
      <c r="E793" s="53" t="s">
        <v>1639</v>
      </c>
      <c r="F793" s="53" t="s">
        <v>3193</v>
      </c>
      <c r="G793" s="53" t="s">
        <v>2411</v>
      </c>
      <c r="H793" s="53" t="s">
        <v>92</v>
      </c>
      <c r="I793" s="53" t="s">
        <v>1868</v>
      </c>
      <c r="J793" s="53" t="s">
        <v>1636</v>
      </c>
      <c r="K793" s="53" t="s">
        <v>6402</v>
      </c>
      <c r="L793" s="53" t="s">
        <v>3617</v>
      </c>
      <c r="M793" s="53" t="s">
        <v>6403</v>
      </c>
      <c r="N793" s="53" t="s">
        <v>6404</v>
      </c>
      <c r="O793" s="54">
        <v>96205</v>
      </c>
      <c r="P793" s="53" t="s">
        <v>6405</v>
      </c>
      <c r="Q793" s="53">
        <v>1</v>
      </c>
      <c r="R793" s="55">
        <v>51.384799999999998</v>
      </c>
      <c r="S793" s="55">
        <v>17.491199999999999</v>
      </c>
      <c r="T793" s="55">
        <v>51.681699999999999</v>
      </c>
      <c r="U793" s="55">
        <v>17.776199999999999</v>
      </c>
      <c r="V793" s="53" t="s">
        <v>92</v>
      </c>
      <c r="W793" s="85">
        <v>0</v>
      </c>
      <c r="X793" s="87">
        <v>14.3</v>
      </c>
      <c r="Y793" s="1" t="s">
        <v>7570</v>
      </c>
    </row>
    <row r="794" spans="1:25" ht="50.1" hidden="1" customHeight="1" x14ac:dyDescent="0.25">
      <c r="A794" s="53" t="s">
        <v>92</v>
      </c>
      <c r="B794" s="53" t="str">
        <f>IF(COUNTIF('Aglomeracje 2022 r.'!$C$13:$C$207,' Dane pomocnicze (ze spr. 21)'!C794)=1,"TAK",IF(COUNTIF('Aglomeracje 2022 r.'!$C$13:$C$207,' Dane pomocnicze (ze spr. 21)'!C794)&gt;1,"TAK, UWAGA, wystepuje w sprawozdaniu więcej niż jeden raz!!!","BRAK"))</f>
        <v>BRAK</v>
      </c>
      <c r="C794" s="53" t="s">
        <v>885</v>
      </c>
      <c r="D794" s="53" t="s">
        <v>3196</v>
      </c>
      <c r="E794" s="53" t="s">
        <v>1639</v>
      </c>
      <c r="F794" s="53" t="s">
        <v>3193</v>
      </c>
      <c r="G794" s="53" t="s">
        <v>3197</v>
      </c>
      <c r="H794" s="53" t="s">
        <v>2081</v>
      </c>
      <c r="I794" s="53" t="s">
        <v>1868</v>
      </c>
      <c r="J794" s="53" t="s">
        <v>1636</v>
      </c>
      <c r="K794" s="53" t="s">
        <v>2081</v>
      </c>
      <c r="L794" s="53" t="s">
        <v>3617</v>
      </c>
      <c r="M794" s="53" t="s">
        <v>6406</v>
      </c>
      <c r="N794" s="53" t="s">
        <v>6407</v>
      </c>
      <c r="O794" s="54">
        <v>155943</v>
      </c>
      <c r="P794" s="53" t="s">
        <v>6408</v>
      </c>
      <c r="Q794" s="53">
        <v>1</v>
      </c>
      <c r="R794" s="55">
        <v>51.762599999999999</v>
      </c>
      <c r="S794" s="55">
        <v>18.0898</v>
      </c>
      <c r="T794" s="55">
        <v>51.802700000000002</v>
      </c>
      <c r="U794" s="55">
        <v>18.0181</v>
      </c>
      <c r="V794" s="53" t="s">
        <v>92</v>
      </c>
      <c r="W794" s="85">
        <v>5.6</v>
      </c>
      <c r="X794" s="87">
        <v>14.5</v>
      </c>
      <c r="Y794" s="1" t="s">
        <v>7571</v>
      </c>
    </row>
    <row r="795" spans="1:25" ht="50.1" hidden="1" customHeight="1" x14ac:dyDescent="0.25">
      <c r="A795" s="53" t="s">
        <v>92</v>
      </c>
      <c r="B795" s="53" t="str">
        <f>IF(COUNTIF('Aglomeracje 2022 r.'!$C$13:$C$207,' Dane pomocnicze (ze spr. 21)'!C795)=1,"TAK",IF(COUNTIF('Aglomeracje 2022 r.'!$C$13:$C$207,' Dane pomocnicze (ze spr. 21)'!C795)&gt;1,"TAK, UWAGA, wystepuje w sprawozdaniu więcej niż jeden raz!!!","BRAK"))</f>
        <v>BRAK</v>
      </c>
      <c r="C795" s="53" t="s">
        <v>886</v>
      </c>
      <c r="D795" s="53" t="s">
        <v>3199</v>
      </c>
      <c r="E795" s="53" t="s">
        <v>1650</v>
      </c>
      <c r="F795" s="53" t="s">
        <v>3193</v>
      </c>
      <c r="G795" s="53" t="s">
        <v>3199</v>
      </c>
      <c r="H795" s="53" t="s">
        <v>3200</v>
      </c>
      <c r="I795" s="53" t="s">
        <v>1868</v>
      </c>
      <c r="J795" s="53" t="s">
        <v>1636</v>
      </c>
      <c r="K795" s="53" t="s">
        <v>3199</v>
      </c>
      <c r="L795" s="53" t="s">
        <v>3617</v>
      </c>
      <c r="M795" s="53" t="s">
        <v>6412</v>
      </c>
      <c r="N795" s="53" t="s">
        <v>6413</v>
      </c>
      <c r="O795" s="54">
        <v>101000</v>
      </c>
      <c r="P795" s="53" t="s">
        <v>6414</v>
      </c>
      <c r="Q795" s="53">
        <v>2</v>
      </c>
      <c r="R795" s="55">
        <v>52.212346269999998</v>
      </c>
      <c r="S795" s="55">
        <v>18.2552807</v>
      </c>
      <c r="T795" s="55">
        <v>0</v>
      </c>
      <c r="U795" s="55">
        <v>0</v>
      </c>
      <c r="V795" s="53" t="s">
        <v>92</v>
      </c>
      <c r="W795" s="85">
        <v>0.23</v>
      </c>
      <c r="X795" s="87">
        <v>3.9</v>
      </c>
      <c r="Y795" s="1" t="s">
        <v>7572</v>
      </c>
    </row>
    <row r="796" spans="1:25" ht="50.1" hidden="1" customHeight="1" x14ac:dyDescent="0.25">
      <c r="A796" s="53" t="s">
        <v>92</v>
      </c>
      <c r="B796" s="53" t="str">
        <f>IF(COUNTIF('Aglomeracje 2022 r.'!$C$13:$C$207,' Dane pomocnicze (ze spr. 21)'!C796)=1,"TAK",IF(COUNTIF('Aglomeracje 2022 r.'!$C$13:$C$207,' Dane pomocnicze (ze spr. 21)'!C796)&gt;1,"TAK, UWAGA, wystepuje w sprawozdaniu więcej niż jeden raz!!!","BRAK"))</f>
        <v>BRAK</v>
      </c>
      <c r="C796" s="53" t="s">
        <v>887</v>
      </c>
      <c r="D796" s="53" t="s">
        <v>3201</v>
      </c>
      <c r="E796" s="53" t="s">
        <v>1639</v>
      </c>
      <c r="F796" s="53" t="s">
        <v>3193</v>
      </c>
      <c r="G796" s="53" t="s">
        <v>3202</v>
      </c>
      <c r="H796" s="53" t="s">
        <v>92</v>
      </c>
      <c r="I796" s="53" t="s">
        <v>1868</v>
      </c>
      <c r="J796" s="53" t="s">
        <v>1636</v>
      </c>
      <c r="K796" s="53" t="s">
        <v>6418</v>
      </c>
      <c r="L796" s="53" t="s">
        <v>3617</v>
      </c>
      <c r="M796" s="53" t="s">
        <v>6419</v>
      </c>
      <c r="N796" s="53" t="s">
        <v>6420</v>
      </c>
      <c r="O796" s="54">
        <v>70592</v>
      </c>
      <c r="P796" s="53" t="s">
        <v>6421</v>
      </c>
      <c r="Q796" s="53">
        <v>1</v>
      </c>
      <c r="R796" s="55">
        <v>52.530900000000003</v>
      </c>
      <c r="S796" s="55">
        <v>17.602499999999999</v>
      </c>
      <c r="T796" s="55">
        <v>52.546900000000001</v>
      </c>
      <c r="U796" s="55">
        <v>17.590599999999998</v>
      </c>
      <c r="V796" s="53" t="s">
        <v>92</v>
      </c>
      <c r="W796" s="85">
        <v>1.56</v>
      </c>
      <c r="X796" s="87">
        <v>0.6</v>
      </c>
      <c r="Y796" s="1" t="s">
        <v>7573</v>
      </c>
    </row>
    <row r="797" spans="1:25" ht="50.1" hidden="1" customHeight="1" x14ac:dyDescent="0.25">
      <c r="A797" s="53" t="s">
        <v>92</v>
      </c>
      <c r="B797" s="53" t="str">
        <f>IF(COUNTIF('Aglomeracje 2022 r.'!$C$13:$C$207,' Dane pomocnicze (ze spr. 21)'!C797)=1,"TAK",IF(COUNTIF('Aglomeracje 2022 r.'!$C$13:$C$207,' Dane pomocnicze (ze spr. 21)'!C797)&gt;1,"TAK, UWAGA, wystepuje w sprawozdaniu więcej niż jeden raz!!!","BRAK"))</f>
        <v>BRAK</v>
      </c>
      <c r="C797" s="53" t="s">
        <v>888</v>
      </c>
      <c r="D797" s="53" t="s">
        <v>3200</v>
      </c>
      <c r="E797" s="53" t="s">
        <v>1639</v>
      </c>
      <c r="F797" s="53" t="s">
        <v>3193</v>
      </c>
      <c r="G797" s="53" t="s">
        <v>3203</v>
      </c>
      <c r="H797" s="53" t="s">
        <v>3200</v>
      </c>
      <c r="I797" s="53" t="s">
        <v>1868</v>
      </c>
      <c r="J797" s="53" t="s">
        <v>1636</v>
      </c>
      <c r="K797" s="53" t="s">
        <v>6422</v>
      </c>
      <c r="L797" s="53" t="s">
        <v>3617</v>
      </c>
      <c r="M797" s="53" t="s">
        <v>6423</v>
      </c>
      <c r="N797" s="53" t="s">
        <v>6424</v>
      </c>
      <c r="O797" s="54">
        <v>47201</v>
      </c>
      <c r="P797" s="53" t="s">
        <v>6425</v>
      </c>
      <c r="Q797" s="53">
        <v>1</v>
      </c>
      <c r="R797" s="55">
        <v>52.1935</v>
      </c>
      <c r="S797" s="55">
        <v>18.6326</v>
      </c>
      <c r="T797" s="55">
        <v>52.205199999999998</v>
      </c>
      <c r="U797" s="55">
        <v>18.6007</v>
      </c>
      <c r="V797" s="53" t="s">
        <v>92</v>
      </c>
      <c r="W797" s="85">
        <v>4.3</v>
      </c>
      <c r="X797" s="87">
        <v>0</v>
      </c>
      <c r="Y797" s="1" t="s">
        <v>7315</v>
      </c>
    </row>
    <row r="798" spans="1:25" ht="50.1" hidden="1" customHeight="1" x14ac:dyDescent="0.25">
      <c r="A798" s="53" t="s">
        <v>92</v>
      </c>
      <c r="B798" s="53" t="str">
        <f>IF(COUNTIF('Aglomeracje 2022 r.'!$C$13:$C$207,' Dane pomocnicze (ze spr. 21)'!C798)=1,"TAK",IF(COUNTIF('Aglomeracje 2022 r.'!$C$13:$C$207,' Dane pomocnicze (ze spr. 21)'!C798)&gt;1,"TAK, UWAGA, wystepuje w sprawozdaniu więcej niż jeden raz!!!","BRAK"))</f>
        <v>BRAK</v>
      </c>
      <c r="C798" s="53" t="s">
        <v>889</v>
      </c>
      <c r="D798" s="53" t="s">
        <v>3204</v>
      </c>
      <c r="E798" s="53" t="s">
        <v>1639</v>
      </c>
      <c r="F798" s="53" t="s">
        <v>3193</v>
      </c>
      <c r="G798" s="53" t="s">
        <v>3205</v>
      </c>
      <c r="H798" s="53" t="s">
        <v>92</v>
      </c>
      <c r="I798" s="53" t="s">
        <v>1868</v>
      </c>
      <c r="J798" s="53" t="s">
        <v>1636</v>
      </c>
      <c r="K798" s="53" t="s">
        <v>3204</v>
      </c>
      <c r="L798" s="53" t="s">
        <v>3669</v>
      </c>
      <c r="M798" s="53" t="s">
        <v>6426</v>
      </c>
      <c r="N798" s="53" t="s">
        <v>6427</v>
      </c>
      <c r="O798" s="54">
        <v>46446</v>
      </c>
      <c r="P798" s="53" t="s">
        <v>6428</v>
      </c>
      <c r="Q798" s="53">
        <v>1</v>
      </c>
      <c r="R798" s="55">
        <v>52.095399999999998</v>
      </c>
      <c r="S798" s="55">
        <v>17.020700000000001</v>
      </c>
      <c r="T798" s="55">
        <v>52.099299999999999</v>
      </c>
      <c r="U798" s="55">
        <v>17.0106</v>
      </c>
      <c r="V798" s="53" t="s">
        <v>92</v>
      </c>
      <c r="W798" s="85">
        <v>0</v>
      </c>
      <c r="X798" s="87">
        <v>0</v>
      </c>
      <c r="Y798" s="1" t="s">
        <v>7166</v>
      </c>
    </row>
    <row r="799" spans="1:25" ht="50.1" hidden="1" customHeight="1" x14ac:dyDescent="0.25">
      <c r="A799" s="53" t="s">
        <v>92</v>
      </c>
      <c r="B799" s="53" t="str">
        <f>IF(COUNTIF('Aglomeracje 2022 r.'!$C$13:$C$207,' Dane pomocnicze (ze spr. 21)'!C799)=1,"TAK",IF(COUNTIF('Aglomeracje 2022 r.'!$C$13:$C$207,' Dane pomocnicze (ze spr. 21)'!C799)&gt;1,"TAK, UWAGA, wystepuje w sprawozdaniu więcej niż jeden raz!!!","BRAK"))</f>
        <v>BRAK</v>
      </c>
      <c r="C799" s="53" t="s">
        <v>890</v>
      </c>
      <c r="D799" s="53" t="s">
        <v>3206</v>
      </c>
      <c r="E799" s="53" t="s">
        <v>1639</v>
      </c>
      <c r="F799" s="53" t="s">
        <v>3193</v>
      </c>
      <c r="G799" s="53" t="s">
        <v>3207</v>
      </c>
      <c r="H799" s="53" t="s">
        <v>3200</v>
      </c>
      <c r="I799" s="53" t="s">
        <v>1868</v>
      </c>
      <c r="J799" s="53" t="s">
        <v>1636</v>
      </c>
      <c r="K799" s="53" t="s">
        <v>6429</v>
      </c>
      <c r="L799" s="53" t="s">
        <v>3617</v>
      </c>
      <c r="M799" s="53" t="s">
        <v>6430</v>
      </c>
      <c r="N799" s="53" t="s">
        <v>6431</v>
      </c>
      <c r="O799" s="54">
        <v>104957</v>
      </c>
      <c r="P799" s="53">
        <v>0</v>
      </c>
      <c r="Q799" s="53">
        <v>1</v>
      </c>
      <c r="R799" s="55">
        <v>52.016100000000002</v>
      </c>
      <c r="S799" s="55">
        <v>18.511500000000002</v>
      </c>
      <c r="T799" s="55">
        <v>52.026699999999998</v>
      </c>
      <c r="U799" s="55">
        <v>18.5244</v>
      </c>
      <c r="V799" s="53" t="s">
        <v>92</v>
      </c>
      <c r="W799" s="85">
        <v>10</v>
      </c>
      <c r="X799" s="87">
        <v>6</v>
      </c>
      <c r="Y799" s="1" t="s">
        <v>7574</v>
      </c>
    </row>
    <row r="800" spans="1:25" ht="50.1" hidden="1" customHeight="1" x14ac:dyDescent="0.25">
      <c r="A800" s="53" t="s">
        <v>92</v>
      </c>
      <c r="B800" s="53" t="str">
        <f>IF(COUNTIF('Aglomeracje 2022 r.'!$C$13:$C$207,' Dane pomocnicze (ze spr. 21)'!C800)=1,"TAK",IF(COUNTIF('Aglomeracje 2022 r.'!$C$13:$C$207,' Dane pomocnicze (ze spr. 21)'!C800)&gt;1,"TAK, UWAGA, wystepuje w sprawozdaniu więcej niż jeden raz!!!","BRAK"))</f>
        <v>BRAK</v>
      </c>
      <c r="C800" s="53" t="s">
        <v>891</v>
      </c>
      <c r="D800" s="53" t="s">
        <v>3208</v>
      </c>
      <c r="E800" s="53" t="s">
        <v>1639</v>
      </c>
      <c r="F800" s="53" t="s">
        <v>3193</v>
      </c>
      <c r="G800" s="53" t="s">
        <v>3209</v>
      </c>
      <c r="H800" s="53" t="s">
        <v>2081</v>
      </c>
      <c r="I800" s="53" t="s">
        <v>1868</v>
      </c>
      <c r="J800" s="53" t="s">
        <v>1636</v>
      </c>
      <c r="K800" s="53" t="s">
        <v>3208</v>
      </c>
      <c r="L800" s="53" t="s">
        <v>3669</v>
      </c>
      <c r="M800" s="53" t="s">
        <v>2731</v>
      </c>
      <c r="N800" s="53" t="s">
        <v>6432</v>
      </c>
      <c r="O800" s="54">
        <v>59506</v>
      </c>
      <c r="P800" s="53" t="s">
        <v>6433</v>
      </c>
      <c r="Q800" s="53">
        <v>1</v>
      </c>
      <c r="R800" s="55">
        <v>51.972499999999997</v>
      </c>
      <c r="S800" s="55">
        <v>17.497599999999998</v>
      </c>
      <c r="T800" s="55">
        <v>52.000900000000001</v>
      </c>
      <c r="U800" s="55">
        <v>17.493500000000001</v>
      </c>
      <c r="V800" s="53" t="s">
        <v>92</v>
      </c>
      <c r="W800" s="85">
        <v>0</v>
      </c>
      <c r="X800" s="87">
        <v>24.1</v>
      </c>
      <c r="Y800" s="1" t="s">
        <v>7575</v>
      </c>
    </row>
    <row r="801" spans="1:25" ht="50.1" hidden="1" customHeight="1" x14ac:dyDescent="0.25">
      <c r="A801" s="53" t="s">
        <v>92</v>
      </c>
      <c r="B801" s="53" t="str">
        <f>IF(COUNTIF('Aglomeracje 2022 r.'!$C$13:$C$207,' Dane pomocnicze (ze spr. 21)'!C801)=1,"TAK",IF(COUNTIF('Aglomeracje 2022 r.'!$C$13:$C$207,' Dane pomocnicze (ze spr. 21)'!C801)&gt;1,"TAK, UWAGA, wystepuje w sprawozdaniu więcej niż jeden raz!!!","BRAK"))</f>
        <v>BRAK</v>
      </c>
      <c r="C801" s="53" t="s">
        <v>892</v>
      </c>
      <c r="D801" s="53" t="s">
        <v>3210</v>
      </c>
      <c r="E801" s="53" t="s">
        <v>1639</v>
      </c>
      <c r="F801" s="53" t="s">
        <v>3193</v>
      </c>
      <c r="G801" s="53" t="s">
        <v>3194</v>
      </c>
      <c r="H801" s="53" t="s">
        <v>92</v>
      </c>
      <c r="I801" s="53" t="s">
        <v>1868</v>
      </c>
      <c r="J801" s="53" t="s">
        <v>1636</v>
      </c>
      <c r="K801" s="53" t="s">
        <v>6434</v>
      </c>
      <c r="L801" s="53" t="s">
        <v>3669</v>
      </c>
      <c r="M801" s="53" t="s">
        <v>6435</v>
      </c>
      <c r="N801" s="53" t="s">
        <v>6436</v>
      </c>
      <c r="O801" s="54">
        <v>37001</v>
      </c>
      <c r="P801" s="53" t="s">
        <v>6437</v>
      </c>
      <c r="Q801" s="53">
        <v>1</v>
      </c>
      <c r="R801" s="55">
        <v>52.246200000000002</v>
      </c>
      <c r="S801" s="55">
        <v>16.849299999999999</v>
      </c>
      <c r="T801" s="55">
        <v>52.2546289</v>
      </c>
      <c r="U801" s="55">
        <v>16.885764139999999</v>
      </c>
      <c r="V801" s="53" t="s">
        <v>92</v>
      </c>
      <c r="W801" s="85">
        <v>1.8</v>
      </c>
      <c r="X801" s="87">
        <v>0</v>
      </c>
      <c r="Y801" s="1" t="s">
        <v>7488</v>
      </c>
    </row>
    <row r="802" spans="1:25" ht="50.1" hidden="1" customHeight="1" x14ac:dyDescent="0.25">
      <c r="A802" s="53" t="s">
        <v>92</v>
      </c>
      <c r="B802" s="53" t="str">
        <f>IF(COUNTIF('Aglomeracje 2022 r.'!$C$13:$C$207,' Dane pomocnicze (ze spr. 21)'!C802)=1,"TAK",IF(COUNTIF('Aglomeracje 2022 r.'!$C$13:$C$207,' Dane pomocnicze (ze spr. 21)'!C802)&gt;1,"TAK, UWAGA, wystepuje w sprawozdaniu więcej niż jeden raz!!!","BRAK"))</f>
        <v>BRAK</v>
      </c>
      <c r="C802" s="53" t="s">
        <v>893</v>
      </c>
      <c r="D802" s="53" t="s">
        <v>3211</v>
      </c>
      <c r="E802" s="53" t="s">
        <v>1650</v>
      </c>
      <c r="F802" s="53" t="s">
        <v>3193</v>
      </c>
      <c r="G802" s="53" t="s">
        <v>3212</v>
      </c>
      <c r="H802" s="53" t="s">
        <v>2123</v>
      </c>
      <c r="I802" s="53" t="s">
        <v>1868</v>
      </c>
      <c r="J802" s="53" t="s">
        <v>1636</v>
      </c>
      <c r="K802" s="53" t="s">
        <v>6438</v>
      </c>
      <c r="L802" s="53" t="s">
        <v>3669</v>
      </c>
      <c r="M802" s="53" t="s">
        <v>6439</v>
      </c>
      <c r="N802" s="53" t="s">
        <v>6440</v>
      </c>
      <c r="O802" s="54">
        <v>59850</v>
      </c>
      <c r="P802" s="53">
        <v>0</v>
      </c>
      <c r="Q802" s="53">
        <v>2</v>
      </c>
      <c r="R802" s="55">
        <v>52.117600000000003</v>
      </c>
      <c r="S802" s="55">
        <v>16.1127</v>
      </c>
      <c r="T802" s="55">
        <v>0</v>
      </c>
      <c r="U802" s="55">
        <v>0</v>
      </c>
      <c r="V802" s="53" t="s">
        <v>92</v>
      </c>
      <c r="W802" s="85">
        <v>0</v>
      </c>
      <c r="X802" s="87">
        <v>0</v>
      </c>
      <c r="Y802" s="1" t="s">
        <v>7166</v>
      </c>
    </row>
    <row r="803" spans="1:25" ht="50.1" hidden="1" customHeight="1" x14ac:dyDescent="0.25">
      <c r="A803" s="53" t="s">
        <v>92</v>
      </c>
      <c r="B803" s="53" t="str">
        <f>IF(COUNTIF('Aglomeracje 2022 r.'!$C$13:$C$207,' Dane pomocnicze (ze spr. 21)'!C803)=1,"TAK",IF(COUNTIF('Aglomeracje 2022 r.'!$C$13:$C$207,' Dane pomocnicze (ze spr. 21)'!C803)&gt;1,"TAK, UWAGA, wystepuje w sprawozdaniu więcej niż jeden raz!!!","BRAK"))</f>
        <v>BRAK</v>
      </c>
      <c r="C803" s="53" t="s">
        <v>894</v>
      </c>
      <c r="D803" s="53" t="s">
        <v>3213</v>
      </c>
      <c r="E803" s="53" t="s">
        <v>1639</v>
      </c>
      <c r="F803" s="53" t="s">
        <v>3193</v>
      </c>
      <c r="G803" s="53" t="s">
        <v>3214</v>
      </c>
      <c r="H803" s="53" t="s">
        <v>3215</v>
      </c>
      <c r="I803" s="53" t="s">
        <v>1868</v>
      </c>
      <c r="J803" s="53" t="s">
        <v>1636</v>
      </c>
      <c r="K803" s="53" t="s">
        <v>3215</v>
      </c>
      <c r="L803" s="53" t="s">
        <v>3641</v>
      </c>
      <c r="M803" s="53" t="s">
        <v>6441</v>
      </c>
      <c r="N803" s="53" t="s">
        <v>6442</v>
      </c>
      <c r="O803" s="54">
        <v>45957</v>
      </c>
      <c r="P803" s="53" t="s">
        <v>6443</v>
      </c>
      <c r="Q803" s="53">
        <v>1</v>
      </c>
      <c r="R803" s="55">
        <v>51.878</v>
      </c>
      <c r="S803" s="55">
        <v>17.017800000000001</v>
      </c>
      <c r="T803" s="55">
        <v>51.895800000000001</v>
      </c>
      <c r="U803" s="55">
        <v>17.013200000000001</v>
      </c>
      <c r="V803" s="53" t="s">
        <v>92</v>
      </c>
      <c r="W803" s="85">
        <v>0</v>
      </c>
      <c r="X803" s="87">
        <v>0</v>
      </c>
      <c r="Y803" s="1" t="s">
        <v>7166</v>
      </c>
    </row>
    <row r="804" spans="1:25" ht="50.1" hidden="1" customHeight="1" x14ac:dyDescent="0.25">
      <c r="A804" s="53" t="s">
        <v>92</v>
      </c>
      <c r="B804" s="53" t="str">
        <f>IF(COUNTIF('Aglomeracje 2022 r.'!$C$13:$C$207,' Dane pomocnicze (ze spr. 21)'!C804)=1,"TAK",IF(COUNTIF('Aglomeracje 2022 r.'!$C$13:$C$207,' Dane pomocnicze (ze spr. 21)'!C804)&gt;1,"TAK, UWAGA, wystepuje w sprawozdaniu więcej niż jeden raz!!!","BRAK"))</f>
        <v>BRAK</v>
      </c>
      <c r="C804" s="53" t="s">
        <v>895</v>
      </c>
      <c r="D804" s="53" t="s">
        <v>3218</v>
      </c>
      <c r="E804" s="53" t="s">
        <v>1639</v>
      </c>
      <c r="F804" s="53" t="s">
        <v>3193</v>
      </c>
      <c r="G804" s="53" t="s">
        <v>3219</v>
      </c>
      <c r="H804" s="53" t="s">
        <v>3200</v>
      </c>
      <c r="I804" s="53" t="s">
        <v>1868</v>
      </c>
      <c r="J804" s="53" t="s">
        <v>1636</v>
      </c>
      <c r="K804" s="53" t="s">
        <v>3218</v>
      </c>
      <c r="L804" s="53" t="s">
        <v>3669</v>
      </c>
      <c r="M804" s="53" t="s">
        <v>3218</v>
      </c>
      <c r="N804" s="53" t="s">
        <v>6446</v>
      </c>
      <c r="O804" s="54">
        <v>39281</v>
      </c>
      <c r="P804" s="53" t="s">
        <v>6447</v>
      </c>
      <c r="Q804" s="53">
        <v>1</v>
      </c>
      <c r="R804" s="55">
        <v>52.193199999999997</v>
      </c>
      <c r="S804" s="55">
        <v>17.335699999999999</v>
      </c>
      <c r="T804" s="55">
        <v>52.191099999999999</v>
      </c>
      <c r="U804" s="55">
        <v>17.355599999999999</v>
      </c>
      <c r="V804" s="53" t="s">
        <v>92</v>
      </c>
      <c r="W804" s="85">
        <v>1</v>
      </c>
      <c r="X804" s="87">
        <v>0.60000000000000009</v>
      </c>
      <c r="Y804" s="1" t="s">
        <v>7427</v>
      </c>
    </row>
    <row r="805" spans="1:25" ht="50.1" hidden="1" customHeight="1" x14ac:dyDescent="0.25">
      <c r="A805" s="53" t="s">
        <v>92</v>
      </c>
      <c r="B805" s="53" t="str">
        <f>IF(COUNTIF('Aglomeracje 2022 r.'!$C$13:$C$207,' Dane pomocnicze (ze spr. 21)'!C805)=1,"TAK",IF(COUNTIF('Aglomeracje 2022 r.'!$C$13:$C$207,' Dane pomocnicze (ze spr. 21)'!C805)&gt;1,"TAK, UWAGA, wystepuje w sprawozdaniu więcej niż jeden raz!!!","BRAK"))</f>
        <v>BRAK</v>
      </c>
      <c r="C805" s="53" t="s">
        <v>896</v>
      </c>
      <c r="D805" s="53" t="s">
        <v>3220</v>
      </c>
      <c r="E805" s="53" t="s">
        <v>1639</v>
      </c>
      <c r="F805" s="53" t="s">
        <v>3193</v>
      </c>
      <c r="G805" s="53" t="s">
        <v>3221</v>
      </c>
      <c r="H805" s="53" t="s">
        <v>2081</v>
      </c>
      <c r="I805" s="53" t="s">
        <v>1868</v>
      </c>
      <c r="J805" s="53" t="s">
        <v>1636</v>
      </c>
      <c r="K805" s="53" t="s">
        <v>3220</v>
      </c>
      <c r="L805" s="53" t="s">
        <v>3641</v>
      </c>
      <c r="M805" s="53" t="s">
        <v>6448</v>
      </c>
      <c r="N805" s="53" t="s">
        <v>6449</v>
      </c>
      <c r="O805" s="54">
        <v>42835</v>
      </c>
      <c r="P805" s="53" t="s">
        <v>6450</v>
      </c>
      <c r="Q805" s="53">
        <v>1</v>
      </c>
      <c r="R805" s="55">
        <v>51.279200000000003</v>
      </c>
      <c r="S805" s="55">
        <v>17.987400000000001</v>
      </c>
      <c r="T805" s="55">
        <v>51.277799999999999</v>
      </c>
      <c r="U805" s="55">
        <v>17.995999999999999</v>
      </c>
      <c r="V805" s="53" t="s">
        <v>92</v>
      </c>
      <c r="W805" s="85">
        <v>0.9</v>
      </c>
      <c r="X805" s="87">
        <v>0</v>
      </c>
      <c r="Y805" s="1" t="s">
        <v>7205</v>
      </c>
    </row>
    <row r="806" spans="1:25" ht="50.1" hidden="1" customHeight="1" x14ac:dyDescent="0.25">
      <c r="A806" s="53" t="s">
        <v>92</v>
      </c>
      <c r="B806" s="53" t="str">
        <f>IF(COUNTIF('Aglomeracje 2022 r.'!$C$13:$C$207,' Dane pomocnicze (ze spr. 21)'!C806)=1,"TAK",IF(COUNTIF('Aglomeracje 2022 r.'!$C$13:$C$207,' Dane pomocnicze (ze spr. 21)'!C806)&gt;1,"TAK, UWAGA, wystepuje w sprawozdaniu więcej niż jeden raz!!!","BRAK"))</f>
        <v>BRAK</v>
      </c>
      <c r="C806" s="53" t="s">
        <v>897</v>
      </c>
      <c r="D806" s="53" t="s">
        <v>3224</v>
      </c>
      <c r="E806" s="53" t="s">
        <v>1639</v>
      </c>
      <c r="F806" s="53" t="s">
        <v>3193</v>
      </c>
      <c r="G806" s="53" t="s">
        <v>3225</v>
      </c>
      <c r="H806" s="53" t="s">
        <v>92</v>
      </c>
      <c r="I806" s="53" t="s">
        <v>1868</v>
      </c>
      <c r="J806" s="53" t="s">
        <v>1636</v>
      </c>
      <c r="K806" s="53" t="s">
        <v>3224</v>
      </c>
      <c r="L806" s="53" t="s">
        <v>3669</v>
      </c>
      <c r="M806" s="53" t="s">
        <v>6453</v>
      </c>
      <c r="N806" s="53" t="s">
        <v>6454</v>
      </c>
      <c r="O806" s="54">
        <v>37117</v>
      </c>
      <c r="P806" s="53" t="s">
        <v>6455</v>
      </c>
      <c r="Q806" s="53">
        <v>1</v>
      </c>
      <c r="R806" s="55">
        <v>52.575699999999998</v>
      </c>
      <c r="S806" s="55">
        <v>17.009</v>
      </c>
      <c r="T806" s="55">
        <v>52.559573669999999</v>
      </c>
      <c r="U806" s="55">
        <v>16.95819929</v>
      </c>
      <c r="V806" s="53" t="s">
        <v>92</v>
      </c>
      <c r="W806" s="85">
        <v>11.3</v>
      </c>
      <c r="X806" s="87">
        <v>0</v>
      </c>
      <c r="Y806" s="1" t="s">
        <v>7576</v>
      </c>
    </row>
    <row r="807" spans="1:25" ht="50.1" hidden="1" customHeight="1" x14ac:dyDescent="0.25">
      <c r="A807" s="53" t="s">
        <v>92</v>
      </c>
      <c r="B807" s="53" t="str">
        <f>IF(COUNTIF('Aglomeracje 2022 r.'!$C$13:$C$207,' Dane pomocnicze (ze spr. 21)'!C807)=1,"TAK",IF(COUNTIF('Aglomeracje 2022 r.'!$C$13:$C$207,' Dane pomocnicze (ze spr. 21)'!C807)&gt;1,"TAK, UWAGA, wystepuje w sprawozdaniu więcej niż jeden raz!!!","BRAK"))</f>
        <v>BRAK</v>
      </c>
      <c r="C807" s="53" t="s">
        <v>898</v>
      </c>
      <c r="D807" s="53" t="s">
        <v>3228</v>
      </c>
      <c r="E807" s="53" t="s">
        <v>1639</v>
      </c>
      <c r="F807" s="53" t="s">
        <v>3193</v>
      </c>
      <c r="G807" s="53" t="s">
        <v>1712</v>
      </c>
      <c r="H807" s="53" t="s">
        <v>3200</v>
      </c>
      <c r="I807" s="53" t="s">
        <v>1868</v>
      </c>
      <c r="J807" s="53" t="s">
        <v>1636</v>
      </c>
      <c r="K807" s="53" t="s">
        <v>3228</v>
      </c>
      <c r="L807" s="53" t="s">
        <v>3669</v>
      </c>
      <c r="M807" s="53" t="s">
        <v>3371</v>
      </c>
      <c r="N807" s="53" t="s">
        <v>6458</v>
      </c>
      <c r="O807" s="54">
        <v>33700</v>
      </c>
      <c r="P807" s="53" t="s">
        <v>6459</v>
      </c>
      <c r="Q807" s="53">
        <v>1</v>
      </c>
      <c r="R807" s="55">
        <v>0</v>
      </c>
      <c r="S807" s="55">
        <v>0</v>
      </c>
      <c r="T807" s="55">
        <v>52.189700000000002</v>
      </c>
      <c r="U807" s="55">
        <v>17.277000000000001</v>
      </c>
      <c r="V807" s="53" t="s">
        <v>92</v>
      </c>
      <c r="W807" s="85">
        <v>7</v>
      </c>
      <c r="X807" s="87">
        <v>0.5</v>
      </c>
      <c r="Y807" s="1" t="s">
        <v>7577</v>
      </c>
    </row>
    <row r="808" spans="1:25" ht="50.1" hidden="1" customHeight="1" x14ac:dyDescent="0.25">
      <c r="A808" s="53" t="s">
        <v>92</v>
      </c>
      <c r="B808" s="53" t="str">
        <f>IF(COUNTIF('Aglomeracje 2022 r.'!$C$13:$C$207,' Dane pomocnicze (ze spr. 21)'!C808)=1,"TAK",IF(COUNTIF('Aglomeracje 2022 r.'!$C$13:$C$207,' Dane pomocnicze (ze spr. 21)'!C808)&gt;1,"TAK, UWAGA, wystepuje w sprawozdaniu więcej niż jeden raz!!!","BRAK"))</f>
        <v>BRAK</v>
      </c>
      <c r="C808" s="53" t="s">
        <v>899</v>
      </c>
      <c r="D808" s="53" t="s">
        <v>3232</v>
      </c>
      <c r="E808" s="53" t="s">
        <v>1639</v>
      </c>
      <c r="F808" s="53" t="s">
        <v>3193</v>
      </c>
      <c r="G808" s="53" t="s">
        <v>3233</v>
      </c>
      <c r="H808" s="53" t="s">
        <v>92</v>
      </c>
      <c r="I808" s="53" t="s">
        <v>1868</v>
      </c>
      <c r="J808" s="53" t="s">
        <v>1636</v>
      </c>
      <c r="K808" s="53" t="s">
        <v>3232</v>
      </c>
      <c r="L808" s="53" t="s">
        <v>3669</v>
      </c>
      <c r="M808" s="53" t="s">
        <v>3232</v>
      </c>
      <c r="N808" s="53" t="s">
        <v>6466</v>
      </c>
      <c r="O808" s="54">
        <v>29395</v>
      </c>
      <c r="P808" s="53" t="s">
        <v>6467</v>
      </c>
      <c r="Q808" s="53">
        <v>1</v>
      </c>
      <c r="R808" s="55">
        <v>52.652900000000002</v>
      </c>
      <c r="S808" s="55">
        <v>16.819199999999999</v>
      </c>
      <c r="T808" s="55">
        <v>52.653300000000002</v>
      </c>
      <c r="U808" s="55">
        <v>16.779399999999999</v>
      </c>
      <c r="V808" s="53" t="s">
        <v>92</v>
      </c>
      <c r="W808" s="85">
        <v>4.0999999999999996</v>
      </c>
      <c r="X808" s="87">
        <v>0</v>
      </c>
      <c r="Y808" s="1" t="s">
        <v>7578</v>
      </c>
    </row>
    <row r="809" spans="1:25" ht="50.1" hidden="1" customHeight="1" x14ac:dyDescent="0.25">
      <c r="A809" s="53" t="s">
        <v>92</v>
      </c>
      <c r="B809" s="53" t="str">
        <f>IF(COUNTIF('Aglomeracje 2022 r.'!$C$13:$C$207,' Dane pomocnicze (ze spr. 21)'!C809)=1,"TAK",IF(COUNTIF('Aglomeracje 2022 r.'!$C$13:$C$207,' Dane pomocnicze (ze spr. 21)'!C809)&gt;1,"TAK, UWAGA, wystepuje w sprawozdaniu więcej niż jeden raz!!!","BRAK"))</f>
        <v>BRAK</v>
      </c>
      <c r="C809" s="53" t="s">
        <v>900</v>
      </c>
      <c r="D809" s="53" t="s">
        <v>3234</v>
      </c>
      <c r="E809" s="53" t="s">
        <v>1639</v>
      </c>
      <c r="F809" s="53" t="s">
        <v>3193</v>
      </c>
      <c r="G809" s="53" t="s">
        <v>3235</v>
      </c>
      <c r="H809" s="53" t="s">
        <v>92</v>
      </c>
      <c r="I809" s="53" t="s">
        <v>1868</v>
      </c>
      <c r="J809" s="53" t="s">
        <v>1636</v>
      </c>
      <c r="K809" s="53" t="s">
        <v>6468</v>
      </c>
      <c r="L809" s="53" t="s">
        <v>3617</v>
      </c>
      <c r="M809" s="53" t="s">
        <v>6469</v>
      </c>
      <c r="N809" s="53" t="s">
        <v>6470</v>
      </c>
      <c r="O809" s="54">
        <v>32486</v>
      </c>
      <c r="P809" s="53" t="s">
        <v>6471</v>
      </c>
      <c r="Q809" s="53">
        <v>1</v>
      </c>
      <c r="R809" s="55">
        <v>52.81158619</v>
      </c>
      <c r="S809" s="55">
        <v>17.19919041</v>
      </c>
      <c r="T809" s="55">
        <v>52.789722220000002</v>
      </c>
      <c r="U809" s="55">
        <v>17.175555559999999</v>
      </c>
      <c r="V809" s="53" t="s">
        <v>92</v>
      </c>
      <c r="W809" s="85">
        <v>3.78</v>
      </c>
      <c r="X809" s="87">
        <v>1</v>
      </c>
      <c r="Y809" s="1" t="s">
        <v>7579</v>
      </c>
    </row>
    <row r="810" spans="1:25" ht="50.1" hidden="1" customHeight="1" x14ac:dyDescent="0.25">
      <c r="A810" s="53" t="s">
        <v>92</v>
      </c>
      <c r="B810" s="53" t="str">
        <f>IF(COUNTIF('Aglomeracje 2022 r.'!$C$13:$C$207,' Dane pomocnicze (ze spr. 21)'!C810)=1,"TAK",IF(COUNTIF('Aglomeracje 2022 r.'!$C$13:$C$207,' Dane pomocnicze (ze spr. 21)'!C810)&gt;1,"TAK, UWAGA, wystepuje w sprawozdaniu więcej niż jeden raz!!!","BRAK"))</f>
        <v>BRAK</v>
      </c>
      <c r="C810" s="53" t="s">
        <v>901</v>
      </c>
      <c r="D810" s="53" t="s">
        <v>3239</v>
      </c>
      <c r="E810" s="53" t="s">
        <v>1639</v>
      </c>
      <c r="F810" s="53" t="s">
        <v>3193</v>
      </c>
      <c r="G810" s="53" t="s">
        <v>3240</v>
      </c>
      <c r="H810" s="53" t="s">
        <v>2123</v>
      </c>
      <c r="I810" s="53" t="s">
        <v>1868</v>
      </c>
      <c r="J810" s="53" t="s">
        <v>1636</v>
      </c>
      <c r="K810" s="53" t="s">
        <v>3239</v>
      </c>
      <c r="L810" s="53" t="s">
        <v>3669</v>
      </c>
      <c r="M810" s="53" t="s">
        <v>3239</v>
      </c>
      <c r="N810" s="53" t="s">
        <v>6478</v>
      </c>
      <c r="O810" s="54">
        <v>22667</v>
      </c>
      <c r="P810" s="53" t="s">
        <v>6479</v>
      </c>
      <c r="Q810" s="53">
        <v>1</v>
      </c>
      <c r="R810" s="55">
        <v>52.316299999999998</v>
      </c>
      <c r="S810" s="55">
        <v>16.1386</v>
      </c>
      <c r="T810" s="55">
        <v>52.183599999999998</v>
      </c>
      <c r="U810" s="55">
        <v>16.072500000000002</v>
      </c>
      <c r="V810" s="53" t="s">
        <v>92</v>
      </c>
      <c r="W810" s="85">
        <v>0</v>
      </c>
      <c r="X810" s="87">
        <v>0</v>
      </c>
      <c r="Y810" s="1" t="s">
        <v>7166</v>
      </c>
    </row>
    <row r="811" spans="1:25" ht="50.1" hidden="1" customHeight="1" x14ac:dyDescent="0.25">
      <c r="A811" s="53" t="s">
        <v>92</v>
      </c>
      <c r="B811" s="53" t="str">
        <f>IF(COUNTIF('Aglomeracje 2022 r.'!$C$13:$C$207,' Dane pomocnicze (ze spr. 21)'!C811)=1,"TAK",IF(COUNTIF('Aglomeracje 2022 r.'!$C$13:$C$207,' Dane pomocnicze (ze spr. 21)'!C811)&gt;1,"TAK, UWAGA, wystepuje w sprawozdaniu więcej niż jeden raz!!!","BRAK"))</f>
        <v>BRAK</v>
      </c>
      <c r="C811" s="53" t="s">
        <v>902</v>
      </c>
      <c r="D811" s="53" t="s">
        <v>3241</v>
      </c>
      <c r="E811" s="53" t="s">
        <v>1639</v>
      </c>
      <c r="F811" s="53" t="s">
        <v>3193</v>
      </c>
      <c r="G811" s="53" t="s">
        <v>3242</v>
      </c>
      <c r="H811" s="53" t="s">
        <v>2123</v>
      </c>
      <c r="I811" s="53" t="s">
        <v>1868</v>
      </c>
      <c r="J811" s="53" t="s">
        <v>1636</v>
      </c>
      <c r="K811" s="53" t="s">
        <v>3241</v>
      </c>
      <c r="L811" s="53" t="s">
        <v>3669</v>
      </c>
      <c r="M811" s="53" t="s">
        <v>3241</v>
      </c>
      <c r="N811" s="53" t="s">
        <v>6480</v>
      </c>
      <c r="O811" s="54">
        <v>19827</v>
      </c>
      <c r="P811" s="53" t="s">
        <v>6481</v>
      </c>
      <c r="Q811" s="53">
        <v>1</v>
      </c>
      <c r="R811" s="55">
        <v>0</v>
      </c>
      <c r="S811" s="55">
        <v>0</v>
      </c>
      <c r="T811" s="55">
        <v>0</v>
      </c>
      <c r="U811" s="55">
        <v>0</v>
      </c>
      <c r="V811" s="53" t="s">
        <v>92</v>
      </c>
      <c r="W811" s="85">
        <v>1.76</v>
      </c>
      <c r="X811" s="87">
        <v>0</v>
      </c>
      <c r="Y811" s="1" t="s">
        <v>7580</v>
      </c>
    </row>
    <row r="812" spans="1:25" ht="50.1" hidden="1" customHeight="1" x14ac:dyDescent="0.25">
      <c r="A812" s="53" t="s">
        <v>92</v>
      </c>
      <c r="B812" s="53" t="str">
        <f>IF(COUNTIF('Aglomeracje 2022 r.'!$C$13:$C$207,' Dane pomocnicze (ze spr. 21)'!C812)=1,"TAK",IF(COUNTIF('Aglomeracje 2022 r.'!$C$13:$C$207,' Dane pomocnicze (ze spr. 21)'!C812)&gt;1,"TAK, UWAGA, wystepuje w sprawozdaniu więcej niż jeden raz!!!","BRAK"))</f>
        <v>BRAK</v>
      </c>
      <c r="C812" s="53" t="s">
        <v>903</v>
      </c>
      <c r="D812" s="53" t="s">
        <v>3243</v>
      </c>
      <c r="E812" s="53" t="s">
        <v>1639</v>
      </c>
      <c r="F812" s="53" t="s">
        <v>3193</v>
      </c>
      <c r="G812" s="53" t="s">
        <v>3244</v>
      </c>
      <c r="H812" s="53" t="s">
        <v>92</v>
      </c>
      <c r="I812" s="53" t="s">
        <v>1868</v>
      </c>
      <c r="J812" s="53" t="s">
        <v>1636</v>
      </c>
      <c r="K812" s="53" t="s">
        <v>3243</v>
      </c>
      <c r="L812" s="53" t="s">
        <v>3669</v>
      </c>
      <c r="M812" s="53" t="s">
        <v>3243</v>
      </c>
      <c r="N812" s="53" t="s">
        <v>6482</v>
      </c>
      <c r="O812" s="54">
        <v>24270</v>
      </c>
      <c r="P812" s="53" t="s">
        <v>903</v>
      </c>
      <c r="Q812" s="53">
        <v>1</v>
      </c>
      <c r="R812" s="55">
        <v>52.606999999999999</v>
      </c>
      <c r="S812" s="55">
        <v>16.5823</v>
      </c>
      <c r="T812" s="55">
        <v>52.627499999999998</v>
      </c>
      <c r="U812" s="55">
        <v>16.581700000000001</v>
      </c>
      <c r="V812" s="53" t="s">
        <v>92</v>
      </c>
      <c r="W812" s="85">
        <v>2.2000000000000002</v>
      </c>
      <c r="X812" s="87">
        <v>0</v>
      </c>
      <c r="Y812" s="1" t="s">
        <v>7377</v>
      </c>
    </row>
    <row r="813" spans="1:25" ht="50.1" hidden="1" customHeight="1" x14ac:dyDescent="0.25">
      <c r="A813" s="53" t="s">
        <v>92</v>
      </c>
      <c r="B813" s="53" t="str">
        <f>IF(COUNTIF('Aglomeracje 2022 r.'!$C$13:$C$207,' Dane pomocnicze (ze spr. 21)'!C813)=1,"TAK",IF(COUNTIF('Aglomeracje 2022 r.'!$C$13:$C$207,' Dane pomocnicze (ze spr. 21)'!C813)&gt;1,"TAK, UWAGA, wystepuje w sprawozdaniu więcej niż jeden raz!!!","BRAK"))</f>
        <v>BRAK</v>
      </c>
      <c r="C813" s="53" t="s">
        <v>904</v>
      </c>
      <c r="D813" s="53" t="s">
        <v>3245</v>
      </c>
      <c r="E813" s="53" t="s">
        <v>1639</v>
      </c>
      <c r="F813" s="53" t="s">
        <v>3193</v>
      </c>
      <c r="G813" s="53" t="s">
        <v>3245</v>
      </c>
      <c r="H813" s="53" t="s">
        <v>2081</v>
      </c>
      <c r="I813" s="53" t="s">
        <v>1868</v>
      </c>
      <c r="J813" s="53" t="s">
        <v>1636</v>
      </c>
      <c r="K813" s="53" t="s">
        <v>3245</v>
      </c>
      <c r="L813" s="53" t="s">
        <v>3669</v>
      </c>
      <c r="M813" s="53" t="s">
        <v>3245</v>
      </c>
      <c r="N813" s="53" t="s">
        <v>6483</v>
      </c>
      <c r="O813" s="54">
        <v>26726</v>
      </c>
      <c r="P813" s="53" t="s">
        <v>6484</v>
      </c>
      <c r="Q813" s="53">
        <v>1</v>
      </c>
      <c r="R813" s="55">
        <v>51.895800000000001</v>
      </c>
      <c r="S813" s="55">
        <v>17.78661</v>
      </c>
      <c r="T813" s="55">
        <v>51</v>
      </c>
      <c r="U813" s="55">
        <v>17</v>
      </c>
      <c r="V813" s="53" t="s">
        <v>92</v>
      </c>
      <c r="W813" s="85">
        <v>0</v>
      </c>
      <c r="X813" s="87">
        <v>5.8</v>
      </c>
      <c r="Y813" s="1" t="s">
        <v>7435</v>
      </c>
    </row>
    <row r="814" spans="1:25" ht="50.1" hidden="1" customHeight="1" x14ac:dyDescent="0.25">
      <c r="A814" s="53" t="s">
        <v>92</v>
      </c>
      <c r="B814" s="53" t="str">
        <f>IF(COUNTIF('Aglomeracje 2022 r.'!$C$13:$C$207,' Dane pomocnicze (ze spr. 21)'!C814)=1,"TAK",IF(COUNTIF('Aglomeracje 2022 r.'!$C$13:$C$207,' Dane pomocnicze (ze spr. 21)'!C814)&gt;1,"TAK, UWAGA, wystepuje w sprawozdaniu więcej niż jeden raz!!!","BRAK"))</f>
        <v>BRAK</v>
      </c>
      <c r="C814" s="53" t="s">
        <v>905</v>
      </c>
      <c r="D814" s="53" t="s">
        <v>3246</v>
      </c>
      <c r="E814" s="53" t="s">
        <v>1639</v>
      </c>
      <c r="F814" s="53" t="s">
        <v>3193</v>
      </c>
      <c r="G814" s="53" t="s">
        <v>2499</v>
      </c>
      <c r="H814" s="53" t="s">
        <v>2123</v>
      </c>
      <c r="I814" s="53" t="s">
        <v>1868</v>
      </c>
      <c r="J814" s="53" t="s">
        <v>1636</v>
      </c>
      <c r="K814" s="53" t="s">
        <v>3246</v>
      </c>
      <c r="L814" s="53" t="s">
        <v>3669</v>
      </c>
      <c r="M814" s="53" t="s">
        <v>3246</v>
      </c>
      <c r="N814" s="53" t="s">
        <v>6485</v>
      </c>
      <c r="O814" s="54">
        <v>50465</v>
      </c>
      <c r="P814" s="53" t="s">
        <v>6486</v>
      </c>
      <c r="Q814" s="53">
        <v>1</v>
      </c>
      <c r="R814" s="55">
        <v>52.223500000000001</v>
      </c>
      <c r="S814" s="55">
        <v>16.365400000000001</v>
      </c>
      <c r="T814" s="55">
        <v>52.217700000000001</v>
      </c>
      <c r="U814" s="55">
        <v>16.3809</v>
      </c>
      <c r="V814" s="53" t="s">
        <v>92</v>
      </c>
      <c r="W814" s="85">
        <v>7.4</v>
      </c>
      <c r="X814" s="87">
        <v>2</v>
      </c>
      <c r="Y814" s="1" t="s">
        <v>7581</v>
      </c>
    </row>
    <row r="815" spans="1:25" ht="50.1" hidden="1" customHeight="1" x14ac:dyDescent="0.25">
      <c r="A815" s="53" t="s">
        <v>92</v>
      </c>
      <c r="B815" s="53" t="str">
        <f>IF(COUNTIF('Aglomeracje 2022 r.'!$C$13:$C$207,' Dane pomocnicze (ze spr. 21)'!C815)=1,"TAK",IF(COUNTIF('Aglomeracje 2022 r.'!$C$13:$C$207,' Dane pomocnicze (ze spr. 21)'!C815)&gt;1,"TAK, UWAGA, wystepuje w sprawozdaniu więcej niż jeden raz!!!","BRAK"))</f>
        <v>BRAK</v>
      </c>
      <c r="C815" s="53" t="s">
        <v>906</v>
      </c>
      <c r="D815" s="53" t="s">
        <v>3247</v>
      </c>
      <c r="E815" s="53" t="s">
        <v>1639</v>
      </c>
      <c r="F815" s="53" t="s">
        <v>3193</v>
      </c>
      <c r="G815" s="53" t="s">
        <v>3194</v>
      </c>
      <c r="H815" s="53" t="s">
        <v>92</v>
      </c>
      <c r="I815" s="53" t="s">
        <v>1868</v>
      </c>
      <c r="J815" s="53" t="s">
        <v>1636</v>
      </c>
      <c r="K815" s="53" t="s">
        <v>3247</v>
      </c>
      <c r="L815" s="53" t="s">
        <v>3669</v>
      </c>
      <c r="M815" s="53" t="s">
        <v>6487</v>
      </c>
      <c r="N815" s="53" t="s">
        <v>6488</v>
      </c>
      <c r="O815" s="54">
        <v>27622</v>
      </c>
      <c r="P815" s="53" t="s">
        <v>6489</v>
      </c>
      <c r="Q815" s="53">
        <v>1</v>
      </c>
      <c r="R815" s="55">
        <v>52.247199999999999</v>
      </c>
      <c r="S815" s="55">
        <v>17.089500000000001</v>
      </c>
      <c r="T815" s="55">
        <v>52.279525890000002</v>
      </c>
      <c r="U815" s="55">
        <v>17.053101420000001</v>
      </c>
      <c r="V815" s="53" t="s">
        <v>92</v>
      </c>
      <c r="W815" s="85">
        <v>18</v>
      </c>
      <c r="X815" s="87">
        <v>3.8</v>
      </c>
      <c r="Y815" s="1" t="s">
        <v>7582</v>
      </c>
    </row>
    <row r="816" spans="1:25" ht="50.1" hidden="1" customHeight="1" x14ac:dyDescent="0.25">
      <c r="A816" s="53" t="s">
        <v>92</v>
      </c>
      <c r="B816" s="53" t="str">
        <f>IF(COUNTIF('Aglomeracje 2022 r.'!$C$13:$C$207,' Dane pomocnicze (ze spr. 21)'!C816)=1,"TAK",IF(COUNTIF('Aglomeracje 2022 r.'!$C$13:$C$207,' Dane pomocnicze (ze spr. 21)'!C816)&gt;1,"TAK, UWAGA, wystepuje w sprawozdaniu więcej niż jeden raz!!!","BRAK"))</f>
        <v>BRAK</v>
      </c>
      <c r="C816" s="53" t="s">
        <v>907</v>
      </c>
      <c r="D816" s="53" t="s">
        <v>3250</v>
      </c>
      <c r="E816" s="53" t="s">
        <v>1639</v>
      </c>
      <c r="F816" s="53" t="s">
        <v>3193</v>
      </c>
      <c r="G816" s="53" t="s">
        <v>3240</v>
      </c>
      <c r="H816" s="53" t="s">
        <v>92</v>
      </c>
      <c r="I816" s="53" t="s">
        <v>1657</v>
      </c>
      <c r="J816" s="53" t="s">
        <v>1636</v>
      </c>
      <c r="K816" s="53" t="s">
        <v>3250</v>
      </c>
      <c r="L816" s="53" t="s">
        <v>3715</v>
      </c>
      <c r="M816" s="53" t="s">
        <v>3250</v>
      </c>
      <c r="N816" s="53" t="s">
        <v>6496</v>
      </c>
      <c r="O816" s="54">
        <v>3083</v>
      </c>
      <c r="P816" s="53" t="s">
        <v>6497</v>
      </c>
      <c r="Q816" s="53">
        <v>1</v>
      </c>
      <c r="R816" s="55">
        <v>0</v>
      </c>
      <c r="S816" s="55">
        <v>0</v>
      </c>
      <c r="T816" s="55">
        <v>0</v>
      </c>
      <c r="U816" s="55">
        <v>0</v>
      </c>
      <c r="V816" s="53" t="s">
        <v>92</v>
      </c>
      <c r="W816" s="85">
        <v>0</v>
      </c>
      <c r="X816" s="87">
        <v>0</v>
      </c>
      <c r="Y816" s="1" t="s">
        <v>7166</v>
      </c>
    </row>
    <row r="817" spans="1:25" ht="50.1" hidden="1" customHeight="1" x14ac:dyDescent="0.25">
      <c r="A817" s="53" t="s">
        <v>92</v>
      </c>
      <c r="B817" s="53" t="str">
        <f>IF(COUNTIF('Aglomeracje 2022 r.'!$C$13:$C$207,' Dane pomocnicze (ze spr. 21)'!C817)=1,"TAK",IF(COUNTIF('Aglomeracje 2022 r.'!$C$13:$C$207,' Dane pomocnicze (ze spr. 21)'!C817)&gt;1,"TAK, UWAGA, wystepuje w sprawozdaniu więcej niż jeden raz!!!","BRAK"))</f>
        <v>BRAK</v>
      </c>
      <c r="C817" s="53" t="s">
        <v>908</v>
      </c>
      <c r="D817" s="53" t="s">
        <v>3251</v>
      </c>
      <c r="E817" s="53" t="s">
        <v>1639</v>
      </c>
      <c r="F817" s="53" t="s">
        <v>3193</v>
      </c>
      <c r="G817" s="53" t="s">
        <v>3214</v>
      </c>
      <c r="H817" s="53" t="s">
        <v>92</v>
      </c>
      <c r="I817" s="53" t="s">
        <v>1868</v>
      </c>
      <c r="J817" s="53" t="s">
        <v>1636</v>
      </c>
      <c r="K817" s="53" t="s">
        <v>3251</v>
      </c>
      <c r="L817" s="53" t="s">
        <v>3669</v>
      </c>
      <c r="M817" s="53" t="s">
        <v>3251</v>
      </c>
      <c r="N817" s="53" t="s">
        <v>6498</v>
      </c>
      <c r="O817" s="54">
        <v>5758</v>
      </c>
      <c r="P817" s="53" t="s">
        <v>6499</v>
      </c>
      <c r="Q817" s="53">
        <v>1</v>
      </c>
      <c r="R817" s="55">
        <v>51.916800000000002</v>
      </c>
      <c r="S817" s="55">
        <v>17.242599999999999</v>
      </c>
      <c r="T817" s="55">
        <v>51.910499999999999</v>
      </c>
      <c r="U817" s="55">
        <v>17.252500000000001</v>
      </c>
      <c r="V817" s="53" t="s">
        <v>92</v>
      </c>
      <c r="W817" s="85">
        <v>4.5999999999999996</v>
      </c>
      <c r="X817" s="87">
        <v>3.2</v>
      </c>
      <c r="Y817" s="1" t="s">
        <v>7583</v>
      </c>
    </row>
    <row r="818" spans="1:25" ht="50.1" hidden="1" customHeight="1" x14ac:dyDescent="0.25">
      <c r="A818" s="53" t="s">
        <v>92</v>
      </c>
      <c r="B818" s="53" t="str">
        <f>IF(COUNTIF('Aglomeracje 2022 r.'!$C$13:$C$207,' Dane pomocnicze (ze spr. 21)'!C818)=1,"TAK",IF(COUNTIF('Aglomeracje 2022 r.'!$C$13:$C$207,' Dane pomocnicze (ze spr. 21)'!C818)&gt;1,"TAK, UWAGA, wystepuje w sprawozdaniu więcej niż jeden raz!!!","BRAK"))</f>
        <v>BRAK</v>
      </c>
      <c r="C818" s="53" t="s">
        <v>909</v>
      </c>
      <c r="D818" s="53" t="s">
        <v>3252</v>
      </c>
      <c r="E818" s="53" t="s">
        <v>1639</v>
      </c>
      <c r="F818" s="53" t="s">
        <v>3193</v>
      </c>
      <c r="G818" s="53" t="s">
        <v>3244</v>
      </c>
      <c r="H818" s="53" t="s">
        <v>92</v>
      </c>
      <c r="I818" s="53" t="s">
        <v>1868</v>
      </c>
      <c r="J818" s="53" t="s">
        <v>1636</v>
      </c>
      <c r="K818" s="53" t="s">
        <v>3252</v>
      </c>
      <c r="L818" s="53" t="s">
        <v>3669</v>
      </c>
      <c r="M818" s="53" t="s">
        <v>3252</v>
      </c>
      <c r="N818" s="53" t="s">
        <v>6500</v>
      </c>
      <c r="O818" s="54">
        <v>15361</v>
      </c>
      <c r="P818" s="53" t="s">
        <v>6501</v>
      </c>
      <c r="Q818" s="53">
        <v>1</v>
      </c>
      <c r="R818" s="55">
        <v>52.708168129999997</v>
      </c>
      <c r="S818" s="55">
        <v>16.380370859999999</v>
      </c>
      <c r="T818" s="55">
        <v>52.7179</v>
      </c>
      <c r="U818" s="55">
        <v>16.390599999999999</v>
      </c>
      <c r="V818" s="53" t="s">
        <v>92</v>
      </c>
      <c r="W818" s="85">
        <v>0</v>
      </c>
      <c r="X818" s="87">
        <v>0</v>
      </c>
      <c r="Y818" s="1" t="s">
        <v>7166</v>
      </c>
    </row>
    <row r="819" spans="1:25" ht="50.1" hidden="1" customHeight="1" x14ac:dyDescent="0.25">
      <c r="A819" s="53" t="s">
        <v>92</v>
      </c>
      <c r="B819" s="53" t="str">
        <f>IF(COUNTIF('Aglomeracje 2022 r.'!$C$13:$C$207,' Dane pomocnicze (ze spr. 21)'!C819)=1,"TAK",IF(COUNTIF('Aglomeracje 2022 r.'!$C$13:$C$207,' Dane pomocnicze (ze spr. 21)'!C819)&gt;1,"TAK, UWAGA, wystepuje w sprawozdaniu więcej niż jeden raz!!!","BRAK"))</f>
        <v>BRAK</v>
      </c>
      <c r="C819" s="53" t="s">
        <v>910</v>
      </c>
      <c r="D819" s="53" t="s">
        <v>3254</v>
      </c>
      <c r="E819" s="53" t="s">
        <v>1639</v>
      </c>
      <c r="F819" s="53" t="s">
        <v>3193</v>
      </c>
      <c r="G819" s="53" t="s">
        <v>3194</v>
      </c>
      <c r="H819" s="53" t="s">
        <v>92</v>
      </c>
      <c r="I819" s="53" t="s">
        <v>1868</v>
      </c>
      <c r="J819" s="53" t="s">
        <v>1636</v>
      </c>
      <c r="K819" s="53" t="s">
        <v>3254</v>
      </c>
      <c r="L819" s="53" t="s">
        <v>3715</v>
      </c>
      <c r="M819" s="53" t="s">
        <v>6504</v>
      </c>
      <c r="N819" s="53" t="s">
        <v>6505</v>
      </c>
      <c r="O819" s="54">
        <v>32426</v>
      </c>
      <c r="P819" s="53" t="s">
        <v>6506</v>
      </c>
      <c r="Q819" s="53">
        <v>1</v>
      </c>
      <c r="R819" s="55">
        <v>52.333399999999997</v>
      </c>
      <c r="S819" s="55">
        <v>16.807200000000002</v>
      </c>
      <c r="T819" s="55">
        <v>52.305599999999998</v>
      </c>
      <c r="U819" s="55">
        <v>16.876200000000001</v>
      </c>
      <c r="V819" s="53" t="s">
        <v>92</v>
      </c>
      <c r="W819" s="85">
        <v>10</v>
      </c>
      <c r="X819" s="87">
        <v>0</v>
      </c>
      <c r="Y819" s="1" t="s">
        <v>7319</v>
      </c>
    </row>
    <row r="820" spans="1:25" ht="50.1" hidden="1" customHeight="1" x14ac:dyDescent="0.25">
      <c r="A820" s="53" t="s">
        <v>92</v>
      </c>
      <c r="B820" s="53" t="str">
        <f>IF(COUNTIF('Aglomeracje 2022 r.'!$C$13:$C$207,' Dane pomocnicze (ze spr. 21)'!C820)=1,"TAK",IF(COUNTIF('Aglomeracje 2022 r.'!$C$13:$C$207,' Dane pomocnicze (ze spr. 21)'!C820)&gt;1,"TAK, UWAGA, wystepuje w sprawozdaniu więcej niż jeden raz!!!","BRAK"))</f>
        <v>BRAK</v>
      </c>
      <c r="C820" s="53" t="s">
        <v>911</v>
      </c>
      <c r="D820" s="53" t="s">
        <v>3256</v>
      </c>
      <c r="E820" s="53" t="s">
        <v>1639</v>
      </c>
      <c r="F820" s="53" t="s">
        <v>3193</v>
      </c>
      <c r="G820" s="53" t="s">
        <v>3257</v>
      </c>
      <c r="H820" s="53" t="s">
        <v>3200</v>
      </c>
      <c r="I820" s="53" t="s">
        <v>1868</v>
      </c>
      <c r="J820" s="53" t="s">
        <v>1636</v>
      </c>
      <c r="K820" s="53" t="s">
        <v>6509</v>
      </c>
      <c r="L820" s="53" t="s">
        <v>3617</v>
      </c>
      <c r="M820" s="53" t="s">
        <v>6509</v>
      </c>
      <c r="N820" s="53" t="s">
        <v>6510</v>
      </c>
      <c r="O820" s="54">
        <v>15905</v>
      </c>
      <c r="P820" s="53" t="s">
        <v>6511</v>
      </c>
      <c r="Q820" s="53">
        <v>1</v>
      </c>
      <c r="R820" s="55">
        <v>52.289200000000001</v>
      </c>
      <c r="S820" s="55">
        <v>17.868600000000001</v>
      </c>
      <c r="T820" s="55">
        <v>52.274700000000003</v>
      </c>
      <c r="U820" s="55">
        <v>17.875599999999999</v>
      </c>
      <c r="V820" s="53" t="s">
        <v>92</v>
      </c>
      <c r="W820" s="85">
        <v>2.2000000000000002</v>
      </c>
      <c r="X820" s="87">
        <v>0.1</v>
      </c>
      <c r="Y820" s="1" t="s">
        <v>7584</v>
      </c>
    </row>
    <row r="821" spans="1:25" ht="50.1" hidden="1" customHeight="1" x14ac:dyDescent="0.25">
      <c r="A821" s="53" t="s">
        <v>92</v>
      </c>
      <c r="B821" s="53" t="str">
        <f>IF(COUNTIF('Aglomeracje 2022 r.'!$C$13:$C$207,' Dane pomocnicze (ze spr. 21)'!C821)=1,"TAK",IF(COUNTIF('Aglomeracje 2022 r.'!$C$13:$C$207,' Dane pomocnicze (ze spr. 21)'!C821)&gt;1,"TAK, UWAGA, wystepuje w sprawozdaniu więcej niż jeden raz!!!","BRAK"))</f>
        <v>BRAK</v>
      </c>
      <c r="C821" s="53" t="s">
        <v>912</v>
      </c>
      <c r="D821" s="53" t="s">
        <v>3258</v>
      </c>
      <c r="E821" s="53" t="s">
        <v>1639</v>
      </c>
      <c r="F821" s="53" t="s">
        <v>3193</v>
      </c>
      <c r="G821" s="53" t="s">
        <v>3259</v>
      </c>
      <c r="H821" s="53" t="s">
        <v>2081</v>
      </c>
      <c r="I821" s="53" t="s">
        <v>1868</v>
      </c>
      <c r="J821" s="53" t="s">
        <v>1636</v>
      </c>
      <c r="K821" s="53" t="s">
        <v>3258</v>
      </c>
      <c r="L821" s="53" t="s">
        <v>3669</v>
      </c>
      <c r="M821" s="53" t="s">
        <v>3258</v>
      </c>
      <c r="N821" s="53" t="s">
        <v>6512</v>
      </c>
      <c r="O821" s="54">
        <v>8092</v>
      </c>
      <c r="P821" s="53" t="s">
        <v>6513</v>
      </c>
      <c r="Q821" s="53">
        <v>1</v>
      </c>
      <c r="R821" s="55">
        <v>51.739400000000003</v>
      </c>
      <c r="S821" s="55">
        <v>18.215499999999999</v>
      </c>
      <c r="T821" s="55">
        <v>51.434699999999999</v>
      </c>
      <c r="U821" s="55">
        <v>18.121099999999998</v>
      </c>
      <c r="V821" s="53" t="s">
        <v>92</v>
      </c>
      <c r="W821" s="85">
        <v>2.94</v>
      </c>
      <c r="X821" s="87">
        <v>0</v>
      </c>
      <c r="Y821" s="1" t="s">
        <v>7585</v>
      </c>
    </row>
    <row r="822" spans="1:25" ht="50.1" hidden="1" customHeight="1" x14ac:dyDescent="0.25">
      <c r="A822" s="53" t="s">
        <v>92</v>
      </c>
      <c r="B822" s="53" t="str">
        <f>IF(COUNTIF('Aglomeracje 2022 r.'!$C$13:$C$207,' Dane pomocnicze (ze spr. 21)'!C822)=1,"TAK",IF(COUNTIF('Aglomeracje 2022 r.'!$C$13:$C$207,' Dane pomocnicze (ze spr. 21)'!C822)&gt;1,"TAK, UWAGA, wystepuje w sprawozdaniu więcej niż jeden raz!!!","BRAK"))</f>
        <v>BRAK</v>
      </c>
      <c r="C822" s="53" t="s">
        <v>913</v>
      </c>
      <c r="D822" s="53" t="s">
        <v>3260</v>
      </c>
      <c r="E822" s="53" t="s">
        <v>1639</v>
      </c>
      <c r="F822" s="53" t="s">
        <v>3193</v>
      </c>
      <c r="G822" s="53" t="s">
        <v>3244</v>
      </c>
      <c r="H822" s="53" t="s">
        <v>92</v>
      </c>
      <c r="I822" s="53" t="s">
        <v>1868</v>
      </c>
      <c r="J822" s="53" t="s">
        <v>1636</v>
      </c>
      <c r="K822" s="53" t="s">
        <v>3260</v>
      </c>
      <c r="L822" s="53" t="s">
        <v>3669</v>
      </c>
      <c r="M822" s="53" t="s">
        <v>3260</v>
      </c>
      <c r="N822" s="53" t="s">
        <v>6514</v>
      </c>
      <c r="O822" s="54">
        <v>14204</v>
      </c>
      <c r="P822" s="53" t="s">
        <v>6515</v>
      </c>
      <c r="Q822" s="53">
        <v>1</v>
      </c>
      <c r="R822" s="55">
        <v>52.511000000000003</v>
      </c>
      <c r="S822" s="55">
        <v>16.258299999999998</v>
      </c>
      <c r="T822" s="55">
        <v>52.497900000000001</v>
      </c>
      <c r="U822" s="55">
        <v>16.248699999999999</v>
      </c>
      <c r="V822" s="53" t="s">
        <v>92</v>
      </c>
      <c r="W822" s="85">
        <v>5</v>
      </c>
      <c r="X822" s="87">
        <v>2</v>
      </c>
      <c r="Y822" s="1" t="s">
        <v>7302</v>
      </c>
    </row>
    <row r="823" spans="1:25" ht="50.1" hidden="1" customHeight="1" x14ac:dyDescent="0.25">
      <c r="A823" s="53" t="s">
        <v>92</v>
      </c>
      <c r="B823" s="53" t="str">
        <f>IF(COUNTIF('Aglomeracje 2022 r.'!$C$13:$C$207,' Dane pomocnicze (ze spr. 21)'!C823)=1,"TAK",IF(COUNTIF('Aglomeracje 2022 r.'!$C$13:$C$207,' Dane pomocnicze (ze spr. 21)'!C823)&gt;1,"TAK, UWAGA, wystepuje w sprawozdaniu więcej niż jeden raz!!!","BRAK"))</f>
        <v>BRAK</v>
      </c>
      <c r="C823" s="53" t="s">
        <v>914</v>
      </c>
      <c r="D823" s="53" t="s">
        <v>3262</v>
      </c>
      <c r="E823" s="53" t="s">
        <v>1639</v>
      </c>
      <c r="F823" s="53" t="s">
        <v>3193</v>
      </c>
      <c r="G823" s="53" t="s">
        <v>3202</v>
      </c>
      <c r="H823" s="53" t="s">
        <v>3200</v>
      </c>
      <c r="I823" s="53" t="s">
        <v>1868</v>
      </c>
      <c r="J823" s="53" t="s">
        <v>1636</v>
      </c>
      <c r="K823" s="53" t="s">
        <v>3262</v>
      </c>
      <c r="L823" s="53" t="s">
        <v>3669</v>
      </c>
      <c r="M823" s="53" t="s">
        <v>3262</v>
      </c>
      <c r="N823" s="53" t="s">
        <v>6517</v>
      </c>
      <c r="O823" s="54">
        <v>17696</v>
      </c>
      <c r="P823" s="53" t="s">
        <v>6518</v>
      </c>
      <c r="Q823" s="53">
        <v>1</v>
      </c>
      <c r="R823" s="55">
        <v>52.441200000000002</v>
      </c>
      <c r="S823" s="55">
        <v>17.7698</v>
      </c>
      <c r="T823" s="55">
        <v>52.431699999999999</v>
      </c>
      <c r="U823" s="55">
        <v>17.7529</v>
      </c>
      <c r="V823" s="53" t="s">
        <v>92</v>
      </c>
      <c r="W823" s="85">
        <v>0</v>
      </c>
      <c r="X823" s="87">
        <v>0</v>
      </c>
      <c r="Y823" s="1" t="s">
        <v>7166</v>
      </c>
    </row>
    <row r="824" spans="1:25" ht="50.1" hidden="1" customHeight="1" x14ac:dyDescent="0.25">
      <c r="A824" s="53" t="s">
        <v>92</v>
      </c>
      <c r="B824" s="53" t="str">
        <f>IF(COUNTIF('Aglomeracje 2022 r.'!$C$13:$C$207,' Dane pomocnicze (ze spr. 21)'!C824)=1,"TAK",IF(COUNTIF('Aglomeracje 2022 r.'!$C$13:$C$207,' Dane pomocnicze (ze spr. 21)'!C824)&gt;1,"TAK, UWAGA, wystepuje w sprawozdaniu więcej niż jeden raz!!!","BRAK"))</f>
        <v>BRAK</v>
      </c>
      <c r="C824" s="53" t="s">
        <v>915</v>
      </c>
      <c r="D824" s="53" t="s">
        <v>3263</v>
      </c>
      <c r="E824" s="53" t="s">
        <v>1639</v>
      </c>
      <c r="F824" s="53" t="s">
        <v>3193</v>
      </c>
      <c r="G824" s="53" t="s">
        <v>3194</v>
      </c>
      <c r="H824" s="53" t="s">
        <v>92</v>
      </c>
      <c r="I824" s="53" t="s">
        <v>1868</v>
      </c>
      <c r="J824" s="53" t="s">
        <v>1636</v>
      </c>
      <c r="K824" s="53" t="s">
        <v>3263</v>
      </c>
      <c r="L824" s="53" t="s">
        <v>3669</v>
      </c>
      <c r="M824" s="53" t="s">
        <v>3263</v>
      </c>
      <c r="N824" s="53" t="s">
        <v>6519</v>
      </c>
      <c r="O824" s="54">
        <v>11490</v>
      </c>
      <c r="P824" s="53" t="s">
        <v>6520</v>
      </c>
      <c r="Q824" s="53">
        <v>1</v>
      </c>
      <c r="R824" s="55">
        <v>52.397199999999998</v>
      </c>
      <c r="S824" s="55">
        <v>17.225899999999999</v>
      </c>
      <c r="T824" s="55">
        <v>52.391199999999998</v>
      </c>
      <c r="U824" s="55">
        <v>17.184899999999999</v>
      </c>
      <c r="V824" s="53" t="s">
        <v>92</v>
      </c>
      <c r="W824" s="85">
        <v>2.48</v>
      </c>
      <c r="X824" s="87">
        <v>1</v>
      </c>
      <c r="Y824" s="1" t="s">
        <v>7586</v>
      </c>
    </row>
    <row r="825" spans="1:25" ht="50.1" hidden="1" customHeight="1" x14ac:dyDescent="0.25">
      <c r="A825" s="53" t="s">
        <v>92</v>
      </c>
      <c r="B825" s="53" t="str">
        <f>IF(COUNTIF('Aglomeracje 2022 r.'!$C$13:$C$207,' Dane pomocnicze (ze spr. 21)'!C825)=1,"TAK",IF(COUNTIF('Aglomeracje 2022 r.'!$C$13:$C$207,' Dane pomocnicze (ze spr. 21)'!C825)&gt;1,"TAK, UWAGA, wystepuje w sprawozdaniu więcej niż jeden raz!!!","BRAK"))</f>
        <v>BRAK</v>
      </c>
      <c r="C825" s="53" t="s">
        <v>916</v>
      </c>
      <c r="D825" s="53" t="s">
        <v>3264</v>
      </c>
      <c r="E825" s="53" t="s">
        <v>1639</v>
      </c>
      <c r="F825" s="53" t="s">
        <v>3193</v>
      </c>
      <c r="G825" s="53" t="s">
        <v>3194</v>
      </c>
      <c r="H825" s="53" t="s">
        <v>92</v>
      </c>
      <c r="I825" s="53" t="s">
        <v>1868</v>
      </c>
      <c r="J825" s="53" t="s">
        <v>1636</v>
      </c>
      <c r="K825" s="53" t="s">
        <v>3264</v>
      </c>
      <c r="L825" s="53" t="s">
        <v>3715</v>
      </c>
      <c r="M825" s="53" t="s">
        <v>3264</v>
      </c>
      <c r="N825" s="53" t="s">
        <v>6521</v>
      </c>
      <c r="O825" s="54">
        <v>22746</v>
      </c>
      <c r="P825" s="53" t="s">
        <v>6522</v>
      </c>
      <c r="Q825" s="53">
        <v>1</v>
      </c>
      <c r="R825" s="55">
        <v>52.4634</v>
      </c>
      <c r="S825" s="55">
        <v>16.6587</v>
      </c>
      <c r="T825" s="55">
        <v>52.466900000000003</v>
      </c>
      <c r="U825" s="55">
        <v>16.645499999999998</v>
      </c>
      <c r="V825" s="53" t="s">
        <v>92</v>
      </c>
      <c r="W825" s="85">
        <v>30.24</v>
      </c>
      <c r="X825" s="87">
        <v>0</v>
      </c>
      <c r="Y825" s="1" t="s">
        <v>7587</v>
      </c>
    </row>
    <row r="826" spans="1:25" ht="50.1" hidden="1" customHeight="1" x14ac:dyDescent="0.25">
      <c r="A826" s="53" t="s">
        <v>92</v>
      </c>
      <c r="B826" s="53" t="str">
        <f>IF(COUNTIF('Aglomeracje 2022 r.'!$C$13:$C$207,' Dane pomocnicze (ze spr. 21)'!C826)=1,"TAK",IF(COUNTIF('Aglomeracje 2022 r.'!$C$13:$C$207,' Dane pomocnicze (ze spr. 21)'!C826)&gt;1,"TAK, UWAGA, wystepuje w sprawozdaniu więcej niż jeden raz!!!","BRAK"))</f>
        <v>BRAK</v>
      </c>
      <c r="C826" s="53" t="s">
        <v>917</v>
      </c>
      <c r="D826" s="53" t="s">
        <v>3265</v>
      </c>
      <c r="E826" s="53" t="s">
        <v>1639</v>
      </c>
      <c r="F826" s="53" t="s">
        <v>3193</v>
      </c>
      <c r="G826" s="53" t="s">
        <v>3203</v>
      </c>
      <c r="H826" s="53" t="s">
        <v>3200</v>
      </c>
      <c r="I826" s="53" t="s">
        <v>1868</v>
      </c>
      <c r="J826" s="53" t="s">
        <v>1636</v>
      </c>
      <c r="K826" s="53" t="s">
        <v>3265</v>
      </c>
      <c r="L826" s="53" t="s">
        <v>3669</v>
      </c>
      <c r="M826" s="53" t="s">
        <v>3265</v>
      </c>
      <c r="N826" s="53" t="s">
        <v>6523</v>
      </c>
      <c r="O826" s="54">
        <v>6326</v>
      </c>
      <c r="P826" s="53" t="s">
        <v>6524</v>
      </c>
      <c r="Q826" s="53">
        <v>1</v>
      </c>
      <c r="R826" s="55">
        <v>52.2517</v>
      </c>
      <c r="S826" s="55">
        <v>18.9129</v>
      </c>
      <c r="T826" s="55">
        <v>52.249720000000003</v>
      </c>
      <c r="U826" s="55">
        <v>18.89141</v>
      </c>
      <c r="V826" s="53" t="s">
        <v>92</v>
      </c>
      <c r="W826" s="85">
        <v>0.75</v>
      </c>
      <c r="X826" s="87">
        <v>0</v>
      </c>
      <c r="Y826" s="1" t="s">
        <v>7588</v>
      </c>
    </row>
    <row r="827" spans="1:25" ht="50.1" hidden="1" customHeight="1" x14ac:dyDescent="0.25">
      <c r="A827" s="53" t="s">
        <v>92</v>
      </c>
      <c r="B827" s="53" t="str">
        <f>IF(COUNTIF('Aglomeracje 2022 r.'!$C$13:$C$207,' Dane pomocnicze (ze spr. 21)'!C827)=1,"TAK",IF(COUNTIF('Aglomeracje 2022 r.'!$C$13:$C$207,' Dane pomocnicze (ze spr. 21)'!C827)&gt;1,"TAK, UWAGA, wystepuje w sprawozdaniu więcej niż jeden raz!!!","BRAK"))</f>
        <v>BRAK</v>
      </c>
      <c r="C827" s="53" t="s">
        <v>918</v>
      </c>
      <c r="D827" s="53" t="s">
        <v>3266</v>
      </c>
      <c r="E827" s="53" t="s">
        <v>1639</v>
      </c>
      <c r="F827" s="53" t="s">
        <v>3193</v>
      </c>
      <c r="G827" s="53" t="s">
        <v>3240</v>
      </c>
      <c r="H827" s="53" t="s">
        <v>2123</v>
      </c>
      <c r="I827" s="53" t="s">
        <v>1868</v>
      </c>
      <c r="J827" s="53" t="s">
        <v>1636</v>
      </c>
      <c r="K827" s="53" t="s">
        <v>3266</v>
      </c>
      <c r="L827" s="53" t="s">
        <v>3669</v>
      </c>
      <c r="M827" s="53" t="s">
        <v>3266</v>
      </c>
      <c r="N827" s="53" t="s">
        <v>6525</v>
      </c>
      <c r="O827" s="54">
        <v>10664</v>
      </c>
      <c r="P827" s="53" t="s">
        <v>6526</v>
      </c>
      <c r="Q827" s="53">
        <v>1</v>
      </c>
      <c r="R827" s="55">
        <v>52.250300000000003</v>
      </c>
      <c r="S827" s="55">
        <v>15.921799999999999</v>
      </c>
      <c r="T827" s="55">
        <v>52.260100000000001</v>
      </c>
      <c r="U827" s="55">
        <v>15.909000000000001</v>
      </c>
      <c r="V827" s="53" t="s">
        <v>92</v>
      </c>
      <c r="W827" s="85">
        <v>0</v>
      </c>
      <c r="X827" s="87">
        <v>0</v>
      </c>
      <c r="Y827" s="1" t="s">
        <v>7166</v>
      </c>
    </row>
    <row r="828" spans="1:25" ht="50.1" hidden="1" customHeight="1" x14ac:dyDescent="0.25">
      <c r="A828" s="53" t="s">
        <v>92</v>
      </c>
      <c r="B828" s="53" t="str">
        <f>IF(COUNTIF('Aglomeracje 2022 r.'!$C$13:$C$207,' Dane pomocnicze (ze spr. 21)'!C828)=1,"TAK",IF(COUNTIF('Aglomeracje 2022 r.'!$C$13:$C$207,' Dane pomocnicze (ze spr. 21)'!C828)&gt;1,"TAK, UWAGA, wystepuje w sprawozdaniu więcej niż jeden raz!!!","BRAK"))</f>
        <v>BRAK</v>
      </c>
      <c r="C828" s="53" t="s">
        <v>919</v>
      </c>
      <c r="D828" s="53" t="s">
        <v>3270</v>
      </c>
      <c r="E828" s="53" t="s">
        <v>1639</v>
      </c>
      <c r="F828" s="53" t="s">
        <v>3193</v>
      </c>
      <c r="G828" s="53" t="s">
        <v>3240</v>
      </c>
      <c r="H828" s="53" t="s">
        <v>92</v>
      </c>
      <c r="I828" s="53" t="s">
        <v>1868</v>
      </c>
      <c r="J828" s="53" t="s">
        <v>1636</v>
      </c>
      <c r="K828" s="53" t="s">
        <v>3270</v>
      </c>
      <c r="L828" s="53" t="s">
        <v>3669</v>
      </c>
      <c r="M828" s="53" t="s">
        <v>3270</v>
      </c>
      <c r="N828" s="53" t="s">
        <v>6531</v>
      </c>
      <c r="O828" s="54">
        <v>10671</v>
      </c>
      <c r="P828" s="53" t="s">
        <v>6532</v>
      </c>
      <c r="Q828" s="53">
        <v>1</v>
      </c>
      <c r="R828" s="55">
        <v>52.308</v>
      </c>
      <c r="S828" s="55">
        <v>16.411100000000001</v>
      </c>
      <c r="T828" s="55">
        <v>52.299599999999998</v>
      </c>
      <c r="U828" s="55">
        <v>16.430399999999999</v>
      </c>
      <c r="V828" s="53" t="s">
        <v>92</v>
      </c>
      <c r="W828" s="85">
        <v>0</v>
      </c>
      <c r="X828" s="87">
        <v>0</v>
      </c>
      <c r="Y828" s="1" t="s">
        <v>7166</v>
      </c>
    </row>
    <row r="829" spans="1:25" ht="50.1" hidden="1" customHeight="1" x14ac:dyDescent="0.25">
      <c r="A829" s="53" t="s">
        <v>92</v>
      </c>
      <c r="B829" s="53" t="str">
        <f>IF(COUNTIF('Aglomeracje 2022 r.'!$C$13:$C$207,' Dane pomocnicze (ze spr. 21)'!C829)=1,"TAK",IF(COUNTIF('Aglomeracje 2022 r.'!$C$13:$C$207,' Dane pomocnicze (ze spr. 21)'!C829)&gt;1,"TAK, UWAGA, wystepuje w sprawozdaniu więcej niż jeden raz!!!","BRAK"))</f>
        <v>BRAK</v>
      </c>
      <c r="C829" s="53" t="s">
        <v>920</v>
      </c>
      <c r="D829" s="53" t="s">
        <v>3271</v>
      </c>
      <c r="E829" s="53" t="s">
        <v>1639</v>
      </c>
      <c r="F829" s="53" t="s">
        <v>3193</v>
      </c>
      <c r="G829" s="53" t="s">
        <v>3272</v>
      </c>
      <c r="H829" s="53" t="s">
        <v>92</v>
      </c>
      <c r="I829" s="53" t="s">
        <v>1868</v>
      </c>
      <c r="J829" s="53" t="s">
        <v>1636</v>
      </c>
      <c r="K829" s="53" t="s">
        <v>3271</v>
      </c>
      <c r="L829" s="53" t="s">
        <v>3669</v>
      </c>
      <c r="M829" s="53" t="s">
        <v>6533</v>
      </c>
      <c r="N829" s="53" t="s">
        <v>6534</v>
      </c>
      <c r="O829" s="54">
        <v>9568</v>
      </c>
      <c r="P829" s="53" t="s">
        <v>6535</v>
      </c>
      <c r="Q829" s="53">
        <v>1</v>
      </c>
      <c r="R829" s="55">
        <v>52.142099999999999</v>
      </c>
      <c r="S829" s="55">
        <v>16.757300000000001</v>
      </c>
      <c r="T829" s="55">
        <v>52.154200000000003</v>
      </c>
      <c r="U829" s="55">
        <v>16.7729</v>
      </c>
      <c r="V829" s="53" t="s">
        <v>92</v>
      </c>
      <c r="W829" s="85">
        <v>3.3915000000000002</v>
      </c>
      <c r="X829" s="87">
        <v>0</v>
      </c>
      <c r="Y829" s="1" t="s">
        <v>7589</v>
      </c>
    </row>
    <row r="830" spans="1:25" ht="50.1" hidden="1" customHeight="1" x14ac:dyDescent="0.25">
      <c r="A830" s="53" t="s">
        <v>92</v>
      </c>
      <c r="B830" s="53" t="str">
        <f>IF(COUNTIF('Aglomeracje 2022 r.'!$C$13:$C$207,' Dane pomocnicze (ze spr. 21)'!C830)=1,"TAK",IF(COUNTIF('Aglomeracje 2022 r.'!$C$13:$C$207,' Dane pomocnicze (ze spr. 21)'!C830)&gt;1,"TAK, UWAGA, wystepuje w sprawozdaniu więcej niż jeden raz!!!","BRAK"))</f>
        <v>BRAK</v>
      </c>
      <c r="C830" s="53" t="s">
        <v>921</v>
      </c>
      <c r="D830" s="53" t="s">
        <v>3273</v>
      </c>
      <c r="E830" s="53" t="s">
        <v>1639</v>
      </c>
      <c r="F830" s="53" t="s">
        <v>3193</v>
      </c>
      <c r="G830" s="53" t="s">
        <v>3257</v>
      </c>
      <c r="H830" s="53" t="s">
        <v>3200</v>
      </c>
      <c r="I830" s="53" t="s">
        <v>1868</v>
      </c>
      <c r="J830" s="53" t="s">
        <v>1636</v>
      </c>
      <c r="K830" s="53" t="s">
        <v>3273</v>
      </c>
      <c r="L830" s="53" t="s">
        <v>3715</v>
      </c>
      <c r="M830" s="53" t="s">
        <v>3273</v>
      </c>
      <c r="N830" s="53" t="s">
        <v>6536</v>
      </c>
      <c r="O830" s="54">
        <v>8799</v>
      </c>
      <c r="P830" s="53" t="s">
        <v>6537</v>
      </c>
      <c r="Q830" s="53">
        <v>1</v>
      </c>
      <c r="R830" s="55">
        <v>52.308799999999998</v>
      </c>
      <c r="S830" s="55">
        <v>17.8218</v>
      </c>
      <c r="T830" s="55">
        <v>52.302399999999999</v>
      </c>
      <c r="U830" s="55">
        <v>17.812100000000001</v>
      </c>
      <c r="V830" s="53" t="s">
        <v>92</v>
      </c>
      <c r="W830" s="85">
        <v>0</v>
      </c>
      <c r="X830" s="87">
        <v>0</v>
      </c>
      <c r="Y830" s="1" t="s">
        <v>7166</v>
      </c>
    </row>
    <row r="831" spans="1:25" ht="50.1" hidden="1" customHeight="1" x14ac:dyDescent="0.25">
      <c r="A831" s="53" t="s">
        <v>92</v>
      </c>
      <c r="B831" s="53" t="str">
        <f>IF(COUNTIF('Aglomeracje 2022 r.'!$C$13:$C$207,' Dane pomocnicze (ze spr. 21)'!C831)=1,"TAK",IF(COUNTIF('Aglomeracje 2022 r.'!$C$13:$C$207,' Dane pomocnicze (ze spr. 21)'!C831)&gt;1,"TAK, UWAGA, wystepuje w sprawozdaniu więcej niż jeden raz!!!","BRAK"))</f>
        <v>BRAK</v>
      </c>
      <c r="C831" s="53" t="s">
        <v>922</v>
      </c>
      <c r="D831" s="53" t="s">
        <v>3277</v>
      </c>
      <c r="E831" s="53" t="s">
        <v>1639</v>
      </c>
      <c r="F831" s="53" t="s">
        <v>3193</v>
      </c>
      <c r="G831" s="53" t="s">
        <v>3233</v>
      </c>
      <c r="H831" s="53" t="s">
        <v>92</v>
      </c>
      <c r="I831" s="53" t="s">
        <v>1868</v>
      </c>
      <c r="J831" s="53" t="s">
        <v>1636</v>
      </c>
      <c r="K831" s="53" t="s">
        <v>3277</v>
      </c>
      <c r="L831" s="53" t="s">
        <v>3669</v>
      </c>
      <c r="M831" s="53" t="s">
        <v>3277</v>
      </c>
      <c r="N831" s="53" t="s">
        <v>6543</v>
      </c>
      <c r="O831" s="54">
        <v>12076</v>
      </c>
      <c r="P831" s="53" t="s">
        <v>6544</v>
      </c>
      <c r="Q831" s="53">
        <v>1</v>
      </c>
      <c r="R831" s="55">
        <v>52.749499999999998</v>
      </c>
      <c r="S831" s="55">
        <v>16.999500000000001</v>
      </c>
      <c r="T831" s="55">
        <v>52.758099999999999</v>
      </c>
      <c r="U831" s="55">
        <v>16.985299999999999</v>
      </c>
      <c r="V831" s="53" t="s">
        <v>92</v>
      </c>
      <c r="W831" s="85">
        <v>2.2000000000000002</v>
      </c>
      <c r="X831" s="87">
        <v>2.4</v>
      </c>
      <c r="Y831" s="1" t="s">
        <v>7590</v>
      </c>
    </row>
    <row r="832" spans="1:25" ht="50.1" hidden="1" customHeight="1" x14ac:dyDescent="0.25">
      <c r="A832" s="53" t="s">
        <v>92</v>
      </c>
      <c r="B832" s="53" t="str">
        <f>IF(COUNTIF('Aglomeracje 2022 r.'!$C$13:$C$207,' Dane pomocnicze (ze spr. 21)'!C832)=1,"TAK",IF(COUNTIF('Aglomeracje 2022 r.'!$C$13:$C$207,' Dane pomocnicze (ze spr. 21)'!C832)&gt;1,"TAK, UWAGA, wystepuje w sprawozdaniu więcej niż jeden raz!!!","BRAK"))</f>
        <v>BRAK</v>
      </c>
      <c r="C832" s="53" t="s">
        <v>923</v>
      </c>
      <c r="D832" s="53" t="s">
        <v>3280</v>
      </c>
      <c r="E832" s="53" t="s">
        <v>1639</v>
      </c>
      <c r="F832" s="53" t="s">
        <v>3193</v>
      </c>
      <c r="G832" s="53" t="s">
        <v>3194</v>
      </c>
      <c r="H832" s="53" t="s">
        <v>92</v>
      </c>
      <c r="I832" s="53" t="s">
        <v>1868</v>
      </c>
      <c r="J832" s="53" t="s">
        <v>1636</v>
      </c>
      <c r="K832" s="53" t="s">
        <v>3280</v>
      </c>
      <c r="L832" s="53" t="s">
        <v>3669</v>
      </c>
      <c r="M832" s="53" t="s">
        <v>3280</v>
      </c>
      <c r="N832" s="53" t="s">
        <v>6549</v>
      </c>
      <c r="O832" s="54">
        <v>8487</v>
      </c>
      <c r="P832" s="53">
        <v>0</v>
      </c>
      <c r="Q832" s="53">
        <v>1</v>
      </c>
      <c r="R832" s="55">
        <v>52.3566</v>
      </c>
      <c r="S832" s="55">
        <v>16.517499999999998</v>
      </c>
      <c r="T832" s="55">
        <v>52.349699999999999</v>
      </c>
      <c r="U832" s="55">
        <v>16.501899999999999</v>
      </c>
      <c r="V832" s="53" t="s">
        <v>92</v>
      </c>
      <c r="W832" s="85">
        <v>0</v>
      </c>
      <c r="X832" s="87">
        <v>0</v>
      </c>
      <c r="Y832" s="1" t="s">
        <v>7166</v>
      </c>
    </row>
    <row r="833" spans="1:25" ht="50.1" hidden="1" customHeight="1" x14ac:dyDescent="0.25">
      <c r="A833" s="53" t="s">
        <v>92</v>
      </c>
      <c r="B833" s="53" t="str">
        <f>IF(COUNTIF('Aglomeracje 2022 r.'!$C$13:$C$207,' Dane pomocnicze (ze spr. 21)'!C833)=1,"TAK",IF(COUNTIF('Aglomeracje 2022 r.'!$C$13:$C$207,' Dane pomocnicze (ze spr. 21)'!C833)&gt;1,"TAK, UWAGA, wystepuje w sprawozdaniu więcej niż jeden raz!!!","BRAK"))</f>
        <v>BRAK</v>
      </c>
      <c r="C833" s="53" t="s">
        <v>924</v>
      </c>
      <c r="D833" s="53" t="s">
        <v>3281</v>
      </c>
      <c r="E833" s="53" t="s">
        <v>1639</v>
      </c>
      <c r="F833" s="53" t="s">
        <v>3193</v>
      </c>
      <c r="G833" s="53" t="s">
        <v>3282</v>
      </c>
      <c r="H833" s="53" t="s">
        <v>3200</v>
      </c>
      <c r="I833" s="53" t="s">
        <v>1868</v>
      </c>
      <c r="J833" s="53" t="s">
        <v>1636</v>
      </c>
      <c r="K833" s="53" t="s">
        <v>3281</v>
      </c>
      <c r="L833" s="53" t="s">
        <v>3715</v>
      </c>
      <c r="M833" s="53" t="s">
        <v>3281</v>
      </c>
      <c r="N833" s="53" t="s">
        <v>6550</v>
      </c>
      <c r="O833" s="54">
        <v>9489</v>
      </c>
      <c r="P833" s="53">
        <v>0</v>
      </c>
      <c r="Q833" s="53">
        <v>1</v>
      </c>
      <c r="R833" s="55">
        <v>50.313699999999997</v>
      </c>
      <c r="S833" s="55">
        <v>18.167999999999999</v>
      </c>
      <c r="T833" s="55">
        <v>52.313699999999997</v>
      </c>
      <c r="U833" s="55">
        <v>18.178599999999999</v>
      </c>
      <c r="V833" s="53" t="s">
        <v>92</v>
      </c>
      <c r="W833" s="85">
        <v>0</v>
      </c>
      <c r="X833" s="87">
        <v>0</v>
      </c>
      <c r="Y833" s="1" t="s">
        <v>7166</v>
      </c>
    </row>
    <row r="834" spans="1:25" ht="50.1" hidden="1" customHeight="1" x14ac:dyDescent="0.25">
      <c r="A834" s="53" t="s">
        <v>92</v>
      </c>
      <c r="B834" s="53" t="str">
        <f>IF(COUNTIF('Aglomeracje 2022 r.'!$C$13:$C$207,' Dane pomocnicze (ze spr. 21)'!C834)=1,"TAK",IF(COUNTIF('Aglomeracje 2022 r.'!$C$13:$C$207,' Dane pomocnicze (ze spr. 21)'!C834)&gt;1,"TAK, UWAGA, wystepuje w sprawozdaniu więcej niż jeden raz!!!","BRAK"))</f>
        <v>BRAK</v>
      </c>
      <c r="C834" s="53" t="s">
        <v>925</v>
      </c>
      <c r="D834" s="53" t="s">
        <v>3284</v>
      </c>
      <c r="E834" s="53" t="s">
        <v>1639</v>
      </c>
      <c r="F834" s="53" t="s">
        <v>3193</v>
      </c>
      <c r="G834" s="53" t="s">
        <v>3242</v>
      </c>
      <c r="H834" s="53" t="s">
        <v>2123</v>
      </c>
      <c r="I834" s="53" t="s">
        <v>1868</v>
      </c>
      <c r="J834" s="53" t="s">
        <v>1636</v>
      </c>
      <c r="K834" s="53" t="s">
        <v>3284</v>
      </c>
      <c r="L834" s="53" t="s">
        <v>3669</v>
      </c>
      <c r="M834" s="53" t="s">
        <v>3284</v>
      </c>
      <c r="N834" s="53" t="s">
        <v>6553</v>
      </c>
      <c r="O834" s="54">
        <v>8714</v>
      </c>
      <c r="P834" s="53" t="s">
        <v>6554</v>
      </c>
      <c r="Q834" s="53">
        <v>1</v>
      </c>
      <c r="R834" s="55">
        <v>52.651600000000002</v>
      </c>
      <c r="S834" s="55">
        <v>16.078499999999998</v>
      </c>
      <c r="T834" s="55">
        <v>52.645800000000001</v>
      </c>
      <c r="U834" s="55">
        <v>16.053100000000001</v>
      </c>
      <c r="V834" s="53" t="s">
        <v>92</v>
      </c>
      <c r="W834" s="85">
        <v>0</v>
      </c>
      <c r="X834" s="87">
        <v>0</v>
      </c>
      <c r="Y834" s="1" t="s">
        <v>7166</v>
      </c>
    </row>
    <row r="835" spans="1:25" ht="50.1" hidden="1" customHeight="1" x14ac:dyDescent="0.25">
      <c r="A835" s="53" t="s">
        <v>92</v>
      </c>
      <c r="B835" s="53" t="str">
        <f>IF(COUNTIF('Aglomeracje 2022 r.'!$C$13:$C$207,' Dane pomocnicze (ze spr. 21)'!C835)=1,"TAK",IF(COUNTIF('Aglomeracje 2022 r.'!$C$13:$C$207,' Dane pomocnicze (ze spr. 21)'!C835)&gt;1,"TAK, UWAGA, wystepuje w sprawozdaniu więcej niż jeden raz!!!","BRAK"))</f>
        <v>BRAK</v>
      </c>
      <c r="C835" s="53" t="s">
        <v>926</v>
      </c>
      <c r="D835" s="53" t="s">
        <v>3286</v>
      </c>
      <c r="E835" s="53" t="s">
        <v>1650</v>
      </c>
      <c r="F835" s="53" t="s">
        <v>3193</v>
      </c>
      <c r="G835" s="53" t="s">
        <v>3272</v>
      </c>
      <c r="H835" s="53" t="s">
        <v>92</v>
      </c>
      <c r="I835" s="53" t="s">
        <v>1635</v>
      </c>
      <c r="J835" s="53" t="s">
        <v>1636</v>
      </c>
      <c r="K835" s="53" t="s">
        <v>3286</v>
      </c>
      <c r="L835" s="53" t="s">
        <v>3669</v>
      </c>
      <c r="M835" s="53" t="s">
        <v>3286</v>
      </c>
      <c r="N835" s="53" t="s">
        <v>6557</v>
      </c>
      <c r="O835" s="54">
        <v>3508</v>
      </c>
      <c r="P835" s="53" t="s">
        <v>6558</v>
      </c>
      <c r="Q835" s="53">
        <v>3</v>
      </c>
      <c r="R835" s="55">
        <v>0</v>
      </c>
      <c r="S835" s="55">
        <v>0</v>
      </c>
      <c r="T835" s="55">
        <v>0</v>
      </c>
      <c r="U835" s="55">
        <v>0</v>
      </c>
      <c r="V835" s="53" t="s">
        <v>92</v>
      </c>
      <c r="W835" s="85">
        <v>0</v>
      </c>
      <c r="X835" s="87">
        <v>0</v>
      </c>
      <c r="Y835" s="1" t="s">
        <v>7166</v>
      </c>
    </row>
    <row r="836" spans="1:25" ht="50.1" hidden="1" customHeight="1" x14ac:dyDescent="0.25">
      <c r="A836" s="53" t="s">
        <v>92</v>
      </c>
      <c r="B836" s="53" t="str">
        <f>IF(COUNTIF('Aglomeracje 2022 r.'!$C$13:$C$207,' Dane pomocnicze (ze spr. 21)'!C836)=1,"TAK",IF(COUNTIF('Aglomeracje 2022 r.'!$C$13:$C$207,' Dane pomocnicze (ze spr. 21)'!C836)&gt;1,"TAK, UWAGA, wystepuje w sprawozdaniu więcej niż jeden raz!!!","BRAK"))</f>
        <v>BRAK</v>
      </c>
      <c r="C836" s="53" t="s">
        <v>927</v>
      </c>
      <c r="D836" s="53" t="s">
        <v>2943</v>
      </c>
      <c r="E836" s="53" t="s">
        <v>1639</v>
      </c>
      <c r="F836" s="53" t="s">
        <v>3193</v>
      </c>
      <c r="G836" s="53" t="s">
        <v>3287</v>
      </c>
      <c r="H836" s="53" t="s">
        <v>92</v>
      </c>
      <c r="I836" s="53" t="s">
        <v>1868</v>
      </c>
      <c r="J836" s="53" t="s">
        <v>1636</v>
      </c>
      <c r="K836" s="53" t="s">
        <v>2943</v>
      </c>
      <c r="L836" s="53" t="s">
        <v>3669</v>
      </c>
      <c r="M836" s="53" t="s">
        <v>2943</v>
      </c>
      <c r="N836" s="53" t="s">
        <v>6559</v>
      </c>
      <c r="O836" s="54">
        <v>7089</v>
      </c>
      <c r="P836" s="53" t="s">
        <v>6560</v>
      </c>
      <c r="Q836" s="53">
        <v>1</v>
      </c>
      <c r="R836" s="55">
        <v>51.903799999999997</v>
      </c>
      <c r="S836" s="55">
        <v>16.676600000000001</v>
      </c>
      <c r="T836" s="55">
        <v>51.9178</v>
      </c>
      <c r="U836" s="55">
        <v>16.675000000000001</v>
      </c>
      <c r="V836" s="53" t="s">
        <v>92</v>
      </c>
      <c r="W836" s="85">
        <v>0</v>
      </c>
      <c r="X836" s="87">
        <v>0</v>
      </c>
      <c r="Y836" s="1" t="s">
        <v>7166</v>
      </c>
    </row>
    <row r="837" spans="1:25" ht="50.1" hidden="1" customHeight="1" x14ac:dyDescent="0.25">
      <c r="A837" s="53" t="s">
        <v>92</v>
      </c>
      <c r="B837" s="53" t="str">
        <f>IF(COUNTIF('Aglomeracje 2022 r.'!$C$13:$C$207,' Dane pomocnicze (ze spr. 21)'!C837)=1,"TAK",IF(COUNTIF('Aglomeracje 2022 r.'!$C$13:$C$207,' Dane pomocnicze (ze spr. 21)'!C837)&gt;1,"TAK, UWAGA, wystepuje w sprawozdaniu więcej niż jeden raz!!!","BRAK"))</f>
        <v>BRAK</v>
      </c>
      <c r="C837" s="53" t="s">
        <v>928</v>
      </c>
      <c r="D837" s="53" t="s">
        <v>3290</v>
      </c>
      <c r="E837" s="53" t="s">
        <v>1639</v>
      </c>
      <c r="F837" s="53" t="s">
        <v>3193</v>
      </c>
      <c r="G837" s="53" t="s">
        <v>3282</v>
      </c>
      <c r="H837" s="53" t="s">
        <v>3200</v>
      </c>
      <c r="I837" s="53" t="s">
        <v>1868</v>
      </c>
      <c r="J837" s="53" t="s">
        <v>1636</v>
      </c>
      <c r="K837" s="53" t="s">
        <v>3290</v>
      </c>
      <c r="L837" s="53" t="s">
        <v>3669</v>
      </c>
      <c r="M837" s="53" t="s">
        <v>3290</v>
      </c>
      <c r="N837" s="53" t="s">
        <v>6565</v>
      </c>
      <c r="O837" s="54">
        <v>11220</v>
      </c>
      <c r="P837" s="53" t="s">
        <v>6566</v>
      </c>
      <c r="Q837" s="53">
        <v>1</v>
      </c>
      <c r="R837" s="55">
        <v>52.370399999999997</v>
      </c>
      <c r="S837" s="55">
        <v>18.3004</v>
      </c>
      <c r="T837" s="55">
        <v>52.361600000000003</v>
      </c>
      <c r="U837" s="55">
        <v>18.2303</v>
      </c>
      <c r="V837" s="53" t="s">
        <v>92</v>
      </c>
      <c r="W837" s="85">
        <v>20.399999999999999</v>
      </c>
      <c r="X837" s="87">
        <v>0</v>
      </c>
      <c r="Y837" s="1" t="s">
        <v>7591</v>
      </c>
    </row>
    <row r="838" spans="1:25" ht="50.1" hidden="1" customHeight="1" x14ac:dyDescent="0.25">
      <c r="A838" s="53" t="s">
        <v>92</v>
      </c>
      <c r="B838" s="53" t="str">
        <f>IF(COUNTIF('Aglomeracje 2022 r.'!$C$13:$C$207,' Dane pomocnicze (ze spr. 21)'!C838)=1,"TAK",IF(COUNTIF('Aglomeracje 2022 r.'!$C$13:$C$207,' Dane pomocnicze (ze spr. 21)'!C838)&gt;1,"TAK, UWAGA, wystepuje w sprawozdaniu więcej niż jeden raz!!!","BRAK"))</f>
        <v>BRAK</v>
      </c>
      <c r="C838" s="53" t="s">
        <v>929</v>
      </c>
      <c r="D838" s="53" t="s">
        <v>3291</v>
      </c>
      <c r="E838" s="53" t="s">
        <v>1639</v>
      </c>
      <c r="F838" s="53" t="s">
        <v>3193</v>
      </c>
      <c r="G838" s="53" t="s">
        <v>3292</v>
      </c>
      <c r="H838" s="53" t="s">
        <v>92</v>
      </c>
      <c r="I838" s="53" t="s">
        <v>1868</v>
      </c>
      <c r="J838" s="53" t="s">
        <v>1636</v>
      </c>
      <c r="K838" s="53" t="s">
        <v>3291</v>
      </c>
      <c r="L838" s="53" t="s">
        <v>3669</v>
      </c>
      <c r="M838" s="53" t="s">
        <v>3291</v>
      </c>
      <c r="N838" s="53" t="s">
        <v>6567</v>
      </c>
      <c r="O838" s="54">
        <v>4835</v>
      </c>
      <c r="P838" s="53" t="s">
        <v>6568</v>
      </c>
      <c r="Q838" s="53">
        <v>1</v>
      </c>
      <c r="R838" s="55">
        <v>51.515999999999998</v>
      </c>
      <c r="S838" s="55">
        <v>17.3613</v>
      </c>
      <c r="T838" s="55">
        <v>51.521799999999999</v>
      </c>
      <c r="U838" s="55">
        <v>17.3627</v>
      </c>
      <c r="V838" s="53" t="s">
        <v>92</v>
      </c>
      <c r="W838" s="85">
        <v>0</v>
      </c>
      <c r="X838" s="87">
        <v>0</v>
      </c>
      <c r="Y838" s="1" t="s">
        <v>7166</v>
      </c>
    </row>
    <row r="839" spans="1:25" ht="50.1" hidden="1" customHeight="1" x14ac:dyDescent="0.25">
      <c r="A839" s="53" t="s">
        <v>92</v>
      </c>
      <c r="B839" s="53" t="str">
        <f>IF(COUNTIF('Aglomeracje 2022 r.'!$C$13:$C$207,' Dane pomocnicze (ze spr. 21)'!C839)=1,"TAK",IF(COUNTIF('Aglomeracje 2022 r.'!$C$13:$C$207,' Dane pomocnicze (ze spr. 21)'!C839)&gt;1,"TAK, UWAGA, wystepuje w sprawozdaniu więcej niż jeden raz!!!","BRAK"))</f>
        <v>BRAK</v>
      </c>
      <c r="C839" s="53" t="s">
        <v>930</v>
      </c>
      <c r="D839" s="53" t="s">
        <v>3294</v>
      </c>
      <c r="E839" s="53" t="s">
        <v>1639</v>
      </c>
      <c r="F839" s="53" t="s">
        <v>3193</v>
      </c>
      <c r="G839" s="53" t="s">
        <v>3282</v>
      </c>
      <c r="H839" s="53" t="s">
        <v>3200</v>
      </c>
      <c r="I839" s="53" t="s">
        <v>1868</v>
      </c>
      <c r="J839" s="53" t="s">
        <v>1636</v>
      </c>
      <c r="K839" s="53" t="s">
        <v>6570</v>
      </c>
      <c r="L839" s="53" t="s">
        <v>3669</v>
      </c>
      <c r="M839" s="53" t="s">
        <v>6570</v>
      </c>
      <c r="N839" s="53" t="s">
        <v>6571</v>
      </c>
      <c r="O839" s="54">
        <v>8321</v>
      </c>
      <c r="P839" s="53" t="s">
        <v>6572</v>
      </c>
      <c r="Q839" s="53">
        <v>1</v>
      </c>
      <c r="R839" s="55">
        <v>52.243299999999998</v>
      </c>
      <c r="S839" s="55">
        <v>18.097300000000001</v>
      </c>
      <c r="T839" s="55">
        <v>52.239600000000003</v>
      </c>
      <c r="U839" s="55">
        <v>18.1004</v>
      </c>
      <c r="V839" s="53" t="s">
        <v>92</v>
      </c>
      <c r="W839" s="85">
        <v>0</v>
      </c>
      <c r="X839" s="87">
        <v>0</v>
      </c>
      <c r="Y839" s="1" t="s">
        <v>7166</v>
      </c>
    </row>
    <row r="840" spans="1:25" ht="50.1" hidden="1" customHeight="1" x14ac:dyDescent="0.25">
      <c r="A840" s="53" t="s">
        <v>92</v>
      </c>
      <c r="B840" s="53" t="str">
        <f>IF(COUNTIF('Aglomeracje 2022 r.'!$C$13:$C$207,' Dane pomocnicze (ze spr. 21)'!C840)=1,"TAK",IF(COUNTIF('Aglomeracje 2022 r.'!$C$13:$C$207,' Dane pomocnicze (ze spr. 21)'!C840)&gt;1,"TAK, UWAGA, wystepuje w sprawozdaniu więcej niż jeden raz!!!","BRAK"))</f>
        <v>BRAK</v>
      </c>
      <c r="C840" s="53" t="s">
        <v>931</v>
      </c>
      <c r="D840" s="53" t="s">
        <v>3296</v>
      </c>
      <c r="E840" s="53" t="s">
        <v>1639</v>
      </c>
      <c r="F840" s="53" t="s">
        <v>3193</v>
      </c>
      <c r="G840" s="53" t="s">
        <v>3219</v>
      </c>
      <c r="H840" s="53" t="s">
        <v>3200</v>
      </c>
      <c r="I840" s="53" t="s">
        <v>1868</v>
      </c>
      <c r="J840" s="53" t="s">
        <v>1636</v>
      </c>
      <c r="K840" s="53" t="s">
        <v>3296</v>
      </c>
      <c r="L840" s="53" t="s">
        <v>3669</v>
      </c>
      <c r="M840" s="53" t="s">
        <v>3296</v>
      </c>
      <c r="N840" s="53" t="s">
        <v>6575</v>
      </c>
      <c r="O840" s="54">
        <v>4055</v>
      </c>
      <c r="P840" s="53" t="s">
        <v>6576</v>
      </c>
      <c r="Q840" s="53">
        <v>1</v>
      </c>
      <c r="R840" s="55">
        <v>52.205399999999997</v>
      </c>
      <c r="S840" s="55">
        <v>17.4876</v>
      </c>
      <c r="T840" s="55">
        <v>52.201000000000001</v>
      </c>
      <c r="U840" s="55">
        <v>17.475300000000001</v>
      </c>
      <c r="V840" s="53" t="s">
        <v>92</v>
      </c>
      <c r="W840" s="85">
        <v>1.3</v>
      </c>
      <c r="X840" s="87">
        <v>0</v>
      </c>
      <c r="Y840" s="1" t="s">
        <v>7466</v>
      </c>
    </row>
    <row r="841" spans="1:25" ht="50.1" hidden="1" customHeight="1" x14ac:dyDescent="0.25">
      <c r="A841" s="53" t="s">
        <v>92</v>
      </c>
      <c r="B841" s="53" t="str">
        <f>IF(COUNTIF('Aglomeracje 2022 r.'!$C$13:$C$207,' Dane pomocnicze (ze spr. 21)'!C841)=1,"TAK",IF(COUNTIF('Aglomeracje 2022 r.'!$C$13:$C$207,' Dane pomocnicze (ze spr. 21)'!C841)&gt;1,"TAK, UWAGA, wystepuje w sprawozdaniu więcej niż jeden raz!!!","BRAK"))</f>
        <v>BRAK</v>
      </c>
      <c r="C841" s="53" t="s">
        <v>932</v>
      </c>
      <c r="D841" s="53" t="s">
        <v>2723</v>
      </c>
      <c r="E841" s="53" t="s">
        <v>1639</v>
      </c>
      <c r="F841" s="53" t="s">
        <v>3193</v>
      </c>
      <c r="G841" s="53" t="s">
        <v>3194</v>
      </c>
      <c r="H841" s="53" t="s">
        <v>92</v>
      </c>
      <c r="I841" s="53" t="s">
        <v>1868</v>
      </c>
      <c r="J841" s="53" t="s">
        <v>1636</v>
      </c>
      <c r="K841" s="53" t="s">
        <v>2723</v>
      </c>
      <c r="L841" s="53" t="s">
        <v>3715</v>
      </c>
      <c r="M841" s="53" t="s">
        <v>2723</v>
      </c>
      <c r="N841" s="53" t="s">
        <v>6577</v>
      </c>
      <c r="O841" s="54">
        <v>17860</v>
      </c>
      <c r="P841" s="53" t="s">
        <v>6578</v>
      </c>
      <c r="Q841" s="53">
        <v>1</v>
      </c>
      <c r="R841" s="55">
        <v>52.510208509999998</v>
      </c>
      <c r="S841" s="55">
        <v>16.754925400000001</v>
      </c>
      <c r="T841" s="55">
        <v>52.522909179999999</v>
      </c>
      <c r="U841" s="55">
        <v>16.759817930000001</v>
      </c>
      <c r="V841" s="53" t="s">
        <v>92</v>
      </c>
      <c r="W841" s="85">
        <v>2.27</v>
      </c>
      <c r="X841" s="87">
        <v>3</v>
      </c>
      <c r="Y841" s="1" t="s">
        <v>7592</v>
      </c>
    </row>
    <row r="842" spans="1:25" ht="50.1" hidden="1" customHeight="1" x14ac:dyDescent="0.25">
      <c r="A842" s="53" t="s">
        <v>92</v>
      </c>
      <c r="B842" s="53" t="str">
        <f>IF(COUNTIF('Aglomeracje 2022 r.'!$C$13:$C$207,' Dane pomocnicze (ze spr. 21)'!C842)=1,"TAK",IF(COUNTIF('Aglomeracje 2022 r.'!$C$13:$C$207,' Dane pomocnicze (ze spr. 21)'!C842)&gt;1,"TAK, UWAGA, wystepuje w sprawozdaniu więcej niż jeden raz!!!","BRAK"))</f>
        <v>BRAK</v>
      </c>
      <c r="C842" s="53" t="s">
        <v>933</v>
      </c>
      <c r="D842" s="53" t="s">
        <v>3297</v>
      </c>
      <c r="E842" s="53" t="s">
        <v>1639</v>
      </c>
      <c r="F842" s="53" t="s">
        <v>3193</v>
      </c>
      <c r="G842" s="53" t="s">
        <v>3194</v>
      </c>
      <c r="H842" s="53" t="s">
        <v>92</v>
      </c>
      <c r="I842" s="53" t="s">
        <v>1868</v>
      </c>
      <c r="J842" s="53" t="s">
        <v>1636</v>
      </c>
      <c r="K842" s="53" t="s">
        <v>3297</v>
      </c>
      <c r="L842" s="53" t="s">
        <v>3669</v>
      </c>
      <c r="M842" s="53" t="s">
        <v>3297</v>
      </c>
      <c r="N842" s="53" t="s">
        <v>6579</v>
      </c>
      <c r="O842" s="54">
        <v>9196</v>
      </c>
      <c r="P842" s="53" t="s">
        <v>6580</v>
      </c>
      <c r="Q842" s="53">
        <v>1</v>
      </c>
      <c r="R842" s="55">
        <v>52.280299999999997</v>
      </c>
      <c r="S842" s="55">
        <v>16.7026</v>
      </c>
      <c r="T842" s="55">
        <v>52.264400000000002</v>
      </c>
      <c r="U842" s="55">
        <v>16.669799999999999</v>
      </c>
      <c r="V842" s="53" t="s">
        <v>92</v>
      </c>
      <c r="W842" s="85">
        <v>0</v>
      </c>
      <c r="X842" s="87">
        <v>0</v>
      </c>
      <c r="Y842" s="1" t="s">
        <v>7166</v>
      </c>
    </row>
    <row r="843" spans="1:25" ht="50.1" hidden="1" customHeight="1" x14ac:dyDescent="0.25">
      <c r="A843" s="53" t="s">
        <v>92</v>
      </c>
      <c r="B843" s="53" t="str">
        <f>IF(COUNTIF('Aglomeracje 2022 r.'!$C$13:$C$207,' Dane pomocnicze (ze spr. 21)'!C843)=1,"TAK",IF(COUNTIF('Aglomeracje 2022 r.'!$C$13:$C$207,' Dane pomocnicze (ze spr. 21)'!C843)&gt;1,"TAK, UWAGA, wystepuje w sprawozdaniu więcej niż jeden raz!!!","BRAK"))</f>
        <v>BRAK</v>
      </c>
      <c r="C843" s="53" t="s">
        <v>934</v>
      </c>
      <c r="D843" s="53" t="s">
        <v>3298</v>
      </c>
      <c r="E843" s="53" t="s">
        <v>1639</v>
      </c>
      <c r="F843" s="53" t="s">
        <v>3193</v>
      </c>
      <c r="G843" s="53" t="s">
        <v>3259</v>
      </c>
      <c r="H843" s="53" t="s">
        <v>2081</v>
      </c>
      <c r="I843" s="53" t="s">
        <v>1868</v>
      </c>
      <c r="J843" s="53" t="s">
        <v>1636</v>
      </c>
      <c r="K843" s="53" t="s">
        <v>3298</v>
      </c>
      <c r="L843" s="53" t="s">
        <v>3669</v>
      </c>
      <c r="M843" s="53" t="s">
        <v>3298</v>
      </c>
      <c r="N843" s="53" t="s">
        <v>6581</v>
      </c>
      <c r="O843" s="54">
        <v>3536</v>
      </c>
      <c r="P843" s="53" t="s">
        <v>6582</v>
      </c>
      <c r="Q843" s="53">
        <v>1</v>
      </c>
      <c r="R843" s="55">
        <v>51.787999999999997</v>
      </c>
      <c r="S843" s="55">
        <v>18.326000000000001</v>
      </c>
      <c r="T843" s="55">
        <v>51.803800000000003</v>
      </c>
      <c r="U843" s="55">
        <v>18.332799999999999</v>
      </c>
      <c r="V843" s="53" t="s">
        <v>92</v>
      </c>
      <c r="W843" s="85">
        <v>2</v>
      </c>
      <c r="X843" s="87">
        <v>0</v>
      </c>
      <c r="Y843" s="1" t="s">
        <v>7224</v>
      </c>
    </row>
    <row r="844" spans="1:25" ht="50.1" hidden="1" customHeight="1" x14ac:dyDescent="0.25">
      <c r="A844" s="53" t="s">
        <v>92</v>
      </c>
      <c r="B844" s="53" t="str">
        <f>IF(COUNTIF('Aglomeracje 2022 r.'!$C$13:$C$207,' Dane pomocnicze (ze spr. 21)'!C844)=1,"TAK",IF(COUNTIF('Aglomeracje 2022 r.'!$C$13:$C$207,' Dane pomocnicze (ze spr. 21)'!C844)&gt;1,"TAK, UWAGA, wystepuje w sprawozdaniu więcej niż jeden raz!!!","BRAK"))</f>
        <v>BRAK</v>
      </c>
      <c r="C844" s="53" t="s">
        <v>935</v>
      </c>
      <c r="D844" s="53" t="s">
        <v>3299</v>
      </c>
      <c r="E844" s="53" t="s">
        <v>1639</v>
      </c>
      <c r="F844" s="53" t="s">
        <v>3193</v>
      </c>
      <c r="G844" s="53" t="s">
        <v>3209</v>
      </c>
      <c r="H844" s="53" t="s">
        <v>2081</v>
      </c>
      <c r="I844" s="53" t="s">
        <v>1868</v>
      </c>
      <c r="J844" s="53" t="s">
        <v>1636</v>
      </c>
      <c r="K844" s="53" t="s">
        <v>6583</v>
      </c>
      <c r="L844" s="53" t="s">
        <v>3669</v>
      </c>
      <c r="M844" s="53" t="s">
        <v>6583</v>
      </c>
      <c r="N844" s="53" t="s">
        <v>6584</v>
      </c>
      <c r="O844" s="54">
        <v>5136</v>
      </c>
      <c r="P844" s="53" t="s">
        <v>6585</v>
      </c>
      <c r="Q844" s="53">
        <v>1</v>
      </c>
      <c r="R844" s="55">
        <v>52.070099999999996</v>
      </c>
      <c r="S844" s="55">
        <v>17.565200000000001</v>
      </c>
      <c r="T844" s="55">
        <v>52.051900000000003</v>
      </c>
      <c r="U844" s="55">
        <v>17.590299999999999</v>
      </c>
      <c r="V844" s="53" t="s">
        <v>92</v>
      </c>
      <c r="W844" s="85">
        <v>0</v>
      </c>
      <c r="X844" s="87">
        <v>0</v>
      </c>
      <c r="Y844" s="1" t="s">
        <v>7166</v>
      </c>
    </row>
    <row r="845" spans="1:25" ht="50.1" hidden="1" customHeight="1" x14ac:dyDescent="0.25">
      <c r="A845" s="53" t="s">
        <v>92</v>
      </c>
      <c r="B845" s="53" t="str">
        <f>IF(COUNTIF('Aglomeracje 2022 r.'!$C$13:$C$207,' Dane pomocnicze (ze spr. 21)'!C845)=1,"TAK",IF(COUNTIF('Aglomeracje 2022 r.'!$C$13:$C$207,' Dane pomocnicze (ze spr. 21)'!C845)&gt;1,"TAK, UWAGA, wystepuje w sprawozdaniu więcej niż jeden raz!!!","BRAK"))</f>
        <v>BRAK</v>
      </c>
      <c r="C845" s="53" t="s">
        <v>936</v>
      </c>
      <c r="D845" s="53" t="s">
        <v>3303</v>
      </c>
      <c r="E845" s="53" t="s">
        <v>1639</v>
      </c>
      <c r="F845" s="53" t="s">
        <v>3193</v>
      </c>
      <c r="G845" s="53" t="s">
        <v>2499</v>
      </c>
      <c r="H845" s="53" t="s">
        <v>2123</v>
      </c>
      <c r="I845" s="53" t="s">
        <v>1868</v>
      </c>
      <c r="J845" s="53" t="s">
        <v>1636</v>
      </c>
      <c r="K845" s="53" t="s">
        <v>3303</v>
      </c>
      <c r="L845" s="53" t="s">
        <v>3669</v>
      </c>
      <c r="M845" s="53" t="s">
        <v>3303</v>
      </c>
      <c r="N845" s="53" t="s">
        <v>6593</v>
      </c>
      <c r="O845" s="54">
        <v>2630</v>
      </c>
      <c r="P845" s="53" t="s">
        <v>6594</v>
      </c>
      <c r="Q845" s="53">
        <v>1</v>
      </c>
      <c r="R845" s="55">
        <v>52.116100000000003</v>
      </c>
      <c r="S845" s="55">
        <v>16.351299999999998</v>
      </c>
      <c r="T845" s="55">
        <v>52.1111</v>
      </c>
      <c r="U845" s="55">
        <v>16.354900000000001</v>
      </c>
      <c r="V845" s="53" t="s">
        <v>92</v>
      </c>
      <c r="W845" s="85">
        <v>0</v>
      </c>
      <c r="X845" s="87">
        <v>0</v>
      </c>
      <c r="Y845" s="1" t="s">
        <v>7166</v>
      </c>
    </row>
    <row r="846" spans="1:25" ht="50.1" hidden="1" customHeight="1" x14ac:dyDescent="0.25">
      <c r="A846" s="53" t="s">
        <v>92</v>
      </c>
      <c r="B846" s="53" t="str">
        <f>IF(COUNTIF('Aglomeracje 2022 r.'!$C$13:$C$207,' Dane pomocnicze (ze spr. 21)'!C846)=1,"TAK",IF(COUNTIF('Aglomeracje 2022 r.'!$C$13:$C$207,' Dane pomocnicze (ze spr. 21)'!C846)&gt;1,"TAK, UWAGA, wystepuje w sprawozdaniu więcej niż jeden raz!!!","BRAK"))</f>
        <v>BRAK</v>
      </c>
      <c r="C846" s="53" t="s">
        <v>937</v>
      </c>
      <c r="D846" s="53" t="s">
        <v>3304</v>
      </c>
      <c r="E846" s="53" t="s">
        <v>1639</v>
      </c>
      <c r="F846" s="53" t="s">
        <v>3193</v>
      </c>
      <c r="G846" s="53" t="s">
        <v>3292</v>
      </c>
      <c r="H846" s="53" t="s">
        <v>2081</v>
      </c>
      <c r="I846" s="53" t="s">
        <v>1732</v>
      </c>
      <c r="J846" s="53" t="s">
        <v>1636</v>
      </c>
      <c r="K846" s="53" t="s">
        <v>3304</v>
      </c>
      <c r="L846" s="53" t="s">
        <v>3715</v>
      </c>
      <c r="M846" s="53" t="s">
        <v>3304</v>
      </c>
      <c r="N846" s="53" t="s">
        <v>6595</v>
      </c>
      <c r="O846" s="54">
        <v>4008</v>
      </c>
      <c r="P846" s="53" t="s">
        <v>6596</v>
      </c>
      <c r="Q846" s="53">
        <v>1</v>
      </c>
      <c r="R846" s="55">
        <v>51.849899999999998</v>
      </c>
      <c r="S846" s="55">
        <v>17.930700000000002</v>
      </c>
      <c r="T846" s="55">
        <v>51.854300000000002</v>
      </c>
      <c r="U846" s="55">
        <v>17.9602</v>
      </c>
      <c r="V846" s="53" t="s">
        <v>92</v>
      </c>
      <c r="W846" s="85">
        <v>0</v>
      </c>
      <c r="X846" s="87">
        <v>0</v>
      </c>
      <c r="Y846" s="1" t="s">
        <v>7166</v>
      </c>
    </row>
    <row r="847" spans="1:25" ht="50.1" hidden="1" customHeight="1" x14ac:dyDescent="0.25">
      <c r="A847" s="53" t="s">
        <v>92</v>
      </c>
      <c r="B847" s="53" t="str">
        <f>IF(COUNTIF('Aglomeracje 2022 r.'!$C$13:$C$207,' Dane pomocnicze (ze spr. 21)'!C847)=1,"TAK",IF(COUNTIF('Aglomeracje 2022 r.'!$C$13:$C$207,' Dane pomocnicze (ze spr. 21)'!C847)&gt;1,"TAK, UWAGA, wystepuje w sprawozdaniu więcej niż jeden raz!!!","BRAK"))</f>
        <v>BRAK</v>
      </c>
      <c r="C847" s="53" t="s">
        <v>938</v>
      </c>
      <c r="D847" s="53" t="s">
        <v>3306</v>
      </c>
      <c r="E847" s="53" t="s">
        <v>1639</v>
      </c>
      <c r="F847" s="53" t="s">
        <v>3193</v>
      </c>
      <c r="G847" s="53" t="s">
        <v>3240</v>
      </c>
      <c r="H847" s="53" t="s">
        <v>3307</v>
      </c>
      <c r="I847" s="53" t="s">
        <v>1868</v>
      </c>
      <c r="J847" s="53" t="s">
        <v>1636</v>
      </c>
      <c r="K847" s="53" t="s">
        <v>3306</v>
      </c>
      <c r="L847" s="53" t="s">
        <v>3669</v>
      </c>
      <c r="M847" s="53" t="s">
        <v>3306</v>
      </c>
      <c r="N847" s="53" t="s">
        <v>6599</v>
      </c>
      <c r="O847" s="54">
        <v>7249</v>
      </c>
      <c r="P847" s="53" t="s">
        <v>938</v>
      </c>
      <c r="Q847" s="53">
        <v>1</v>
      </c>
      <c r="R847" s="55">
        <v>52.448599999999999</v>
      </c>
      <c r="S847" s="55">
        <v>16.181699999999999</v>
      </c>
      <c r="T847" s="55">
        <v>52.457555555555558</v>
      </c>
      <c r="U847" s="55">
        <v>16.175111111111111</v>
      </c>
      <c r="V847" s="53" t="s">
        <v>92</v>
      </c>
      <c r="W847" s="85">
        <v>0</v>
      </c>
      <c r="X847" s="87">
        <v>0</v>
      </c>
      <c r="Y847" s="1" t="s">
        <v>7166</v>
      </c>
    </row>
    <row r="848" spans="1:25" ht="50.1" hidden="1" customHeight="1" x14ac:dyDescent="0.25">
      <c r="A848" s="53" t="s">
        <v>92</v>
      </c>
      <c r="B848" s="53" t="str">
        <f>IF(COUNTIF('Aglomeracje 2022 r.'!$C$13:$C$207,' Dane pomocnicze (ze spr. 21)'!C848)=1,"TAK",IF(COUNTIF('Aglomeracje 2022 r.'!$C$13:$C$207,' Dane pomocnicze (ze spr. 21)'!C848)&gt;1,"TAK, UWAGA, wystepuje w sprawozdaniu więcej niż jeden raz!!!","BRAK"))</f>
        <v>BRAK</v>
      </c>
      <c r="C848" s="53" t="s">
        <v>939</v>
      </c>
      <c r="D848" s="53" t="s">
        <v>3309</v>
      </c>
      <c r="E848" s="53" t="s">
        <v>1639</v>
      </c>
      <c r="F848" s="53" t="s">
        <v>3193</v>
      </c>
      <c r="G848" s="53" t="s">
        <v>3259</v>
      </c>
      <c r="H848" s="53" t="s">
        <v>3200</v>
      </c>
      <c r="I848" s="53" t="s">
        <v>1868</v>
      </c>
      <c r="J848" s="53" t="s">
        <v>1636</v>
      </c>
      <c r="K848" s="53" t="s">
        <v>3309</v>
      </c>
      <c r="L848" s="53" t="s">
        <v>3669</v>
      </c>
      <c r="M848" s="53" t="s">
        <v>3309</v>
      </c>
      <c r="N848" s="53" t="s">
        <v>6602</v>
      </c>
      <c r="O848" s="54">
        <v>2415</v>
      </c>
      <c r="P848" s="53" t="s">
        <v>6603</v>
      </c>
      <c r="Q848" s="53">
        <v>1</v>
      </c>
      <c r="R848" s="55">
        <v>51.915500000000002</v>
      </c>
      <c r="S848" s="55">
        <v>18.107700000000001</v>
      </c>
      <c r="T848" s="55">
        <v>51.9283</v>
      </c>
      <c r="U848" s="55">
        <v>18.104399999999998</v>
      </c>
      <c r="V848" s="53" t="s">
        <v>92</v>
      </c>
      <c r="W848" s="85">
        <v>0</v>
      </c>
      <c r="X848" s="87">
        <v>0</v>
      </c>
      <c r="Y848" s="1" t="s">
        <v>7166</v>
      </c>
    </row>
    <row r="849" spans="1:25" ht="50.1" hidden="1" customHeight="1" x14ac:dyDescent="0.25">
      <c r="A849" s="53" t="s">
        <v>92</v>
      </c>
      <c r="B849" s="53" t="str">
        <f>IF(COUNTIF('Aglomeracje 2022 r.'!$C$13:$C$207,' Dane pomocnicze (ze spr. 21)'!C849)=1,"TAK",IF(COUNTIF('Aglomeracje 2022 r.'!$C$13:$C$207,' Dane pomocnicze (ze spr. 21)'!C849)&gt;1,"TAK, UWAGA, wystepuje w sprawozdaniu więcej niż jeden raz!!!","BRAK"))</f>
        <v>BRAK</v>
      </c>
      <c r="C849" s="53" t="s">
        <v>940</v>
      </c>
      <c r="D849" s="53" t="s">
        <v>3310</v>
      </c>
      <c r="E849" s="53" t="s">
        <v>1639</v>
      </c>
      <c r="F849" s="53" t="s">
        <v>3193</v>
      </c>
      <c r="G849" s="53" t="s">
        <v>2499</v>
      </c>
      <c r="H849" s="53" t="s">
        <v>92</v>
      </c>
      <c r="I849" s="53" t="s">
        <v>1868</v>
      </c>
      <c r="J849" s="53" t="s">
        <v>1636</v>
      </c>
      <c r="K849" s="53" t="s">
        <v>6604</v>
      </c>
      <c r="L849" s="53" t="s">
        <v>3669</v>
      </c>
      <c r="M849" s="53" t="s">
        <v>3310</v>
      </c>
      <c r="N849" s="53" t="s">
        <v>6605</v>
      </c>
      <c r="O849" s="54">
        <v>5964</v>
      </c>
      <c r="P849" s="53" t="s">
        <v>940</v>
      </c>
      <c r="Q849" s="53">
        <v>1</v>
      </c>
      <c r="R849" s="55">
        <v>52.131999999999998</v>
      </c>
      <c r="S849" s="55">
        <v>16.2697</v>
      </c>
      <c r="T849" s="55">
        <v>52.129300000000001</v>
      </c>
      <c r="U849" s="55">
        <v>16.271999999999998</v>
      </c>
      <c r="V849" s="53" t="s">
        <v>92</v>
      </c>
      <c r="W849" s="85">
        <v>3.5</v>
      </c>
      <c r="X849" s="87">
        <v>1</v>
      </c>
      <c r="Y849" s="1" t="s">
        <v>7593</v>
      </c>
    </row>
    <row r="850" spans="1:25" ht="50.1" hidden="1" customHeight="1" x14ac:dyDescent="0.25">
      <c r="A850" s="53" t="s">
        <v>92</v>
      </c>
      <c r="B850" s="53" t="str">
        <f>IF(COUNTIF('Aglomeracje 2022 r.'!$C$13:$C$207,' Dane pomocnicze (ze spr. 21)'!C850)=1,"TAK",IF(COUNTIF('Aglomeracje 2022 r.'!$C$13:$C$207,' Dane pomocnicze (ze spr. 21)'!C850)&gt;1,"TAK, UWAGA, wystepuje w sprawozdaniu więcej niż jeden raz!!!","BRAK"))</f>
        <v>BRAK</v>
      </c>
      <c r="C850" s="53" t="s">
        <v>941</v>
      </c>
      <c r="D850" s="53" t="s">
        <v>3311</v>
      </c>
      <c r="E850" s="53" t="s">
        <v>1639</v>
      </c>
      <c r="F850" s="53" t="s">
        <v>3193</v>
      </c>
      <c r="G850" s="53" t="s">
        <v>2499</v>
      </c>
      <c r="H850" s="53" t="s">
        <v>92</v>
      </c>
      <c r="I850" s="53" t="s">
        <v>1868</v>
      </c>
      <c r="J850" s="53" t="s">
        <v>1636</v>
      </c>
      <c r="K850" s="53" t="s">
        <v>3311</v>
      </c>
      <c r="L850" s="53" t="s">
        <v>3715</v>
      </c>
      <c r="M850" s="53" t="s">
        <v>3311</v>
      </c>
      <c r="N850" s="53" t="s">
        <v>6606</v>
      </c>
      <c r="O850" s="54">
        <v>3336</v>
      </c>
      <c r="P850" s="53" t="s">
        <v>6607</v>
      </c>
      <c r="Q850" s="53">
        <v>1</v>
      </c>
      <c r="R850" s="55">
        <v>52.222200000000001</v>
      </c>
      <c r="S850" s="55">
        <v>16.526199999999999</v>
      </c>
      <c r="T850" s="55">
        <v>52.215800000000002</v>
      </c>
      <c r="U850" s="55">
        <v>16.522600000000001</v>
      </c>
      <c r="V850" s="53" t="s">
        <v>92</v>
      </c>
      <c r="W850" s="85">
        <v>0.1</v>
      </c>
      <c r="X850" s="87">
        <v>0</v>
      </c>
      <c r="Y850" s="1" t="s">
        <v>7450</v>
      </c>
    </row>
    <row r="851" spans="1:25" ht="50.1" hidden="1" customHeight="1" x14ac:dyDescent="0.25">
      <c r="A851" s="53" t="s">
        <v>92</v>
      </c>
      <c r="B851" s="53" t="str">
        <f>IF(COUNTIF('Aglomeracje 2022 r.'!$C$13:$C$207,' Dane pomocnicze (ze spr. 21)'!C851)=1,"TAK",IF(COUNTIF('Aglomeracje 2022 r.'!$C$13:$C$207,' Dane pomocnicze (ze spr. 21)'!C851)&gt;1,"TAK, UWAGA, wystepuje w sprawozdaniu więcej niż jeden raz!!!","BRAK"))</f>
        <v>BRAK</v>
      </c>
      <c r="C851" s="53" t="s">
        <v>942</v>
      </c>
      <c r="D851" s="53" t="s">
        <v>3314</v>
      </c>
      <c r="E851" s="53" t="s">
        <v>1639</v>
      </c>
      <c r="F851" s="53" t="s">
        <v>3193</v>
      </c>
      <c r="G851" s="53" t="s">
        <v>3205</v>
      </c>
      <c r="H851" s="53" t="s">
        <v>92</v>
      </c>
      <c r="I851" s="53" t="s">
        <v>1868</v>
      </c>
      <c r="J851" s="53" t="s">
        <v>1636</v>
      </c>
      <c r="K851" s="53" t="s">
        <v>3314</v>
      </c>
      <c r="L851" s="53" t="s">
        <v>3669</v>
      </c>
      <c r="M851" s="53" t="s">
        <v>3314</v>
      </c>
      <c r="N851" s="53" t="s">
        <v>6613</v>
      </c>
      <c r="O851" s="54">
        <v>3480</v>
      </c>
      <c r="P851" s="53" t="s">
        <v>6614</v>
      </c>
      <c r="Q851" s="53">
        <v>1</v>
      </c>
      <c r="R851" s="55">
        <v>52.061500000000002</v>
      </c>
      <c r="S851" s="55">
        <v>17.237200000000001</v>
      </c>
      <c r="T851" s="55">
        <v>52.060499999999998</v>
      </c>
      <c r="U851" s="55">
        <v>17.223299999999998</v>
      </c>
      <c r="V851" s="53" t="s">
        <v>92</v>
      </c>
      <c r="W851" s="85">
        <v>2.04</v>
      </c>
      <c r="X851" s="87">
        <v>0</v>
      </c>
      <c r="Y851" s="1" t="s">
        <v>7594</v>
      </c>
    </row>
    <row r="852" spans="1:25" ht="50.1" hidden="1" customHeight="1" x14ac:dyDescent="0.25">
      <c r="A852" s="53" t="s">
        <v>92</v>
      </c>
      <c r="B852" s="53" t="str">
        <f>IF(COUNTIF('Aglomeracje 2022 r.'!$C$13:$C$207,' Dane pomocnicze (ze spr. 21)'!C852)=1,"TAK",IF(COUNTIF('Aglomeracje 2022 r.'!$C$13:$C$207,' Dane pomocnicze (ze spr. 21)'!C852)&gt;1,"TAK, UWAGA, wystepuje w sprawozdaniu więcej niż jeden raz!!!","BRAK"))</f>
        <v>BRAK</v>
      </c>
      <c r="C852" s="53" t="s">
        <v>943</v>
      </c>
      <c r="D852" s="53" t="s">
        <v>3315</v>
      </c>
      <c r="E852" s="53" t="s">
        <v>1639</v>
      </c>
      <c r="F852" s="53" t="s">
        <v>3193</v>
      </c>
      <c r="G852" s="53" t="s">
        <v>3282</v>
      </c>
      <c r="H852" s="53" t="s">
        <v>3200</v>
      </c>
      <c r="I852" s="53" t="s">
        <v>1868</v>
      </c>
      <c r="J852" s="53" t="s">
        <v>1636</v>
      </c>
      <c r="K852" s="53" t="s">
        <v>3315</v>
      </c>
      <c r="L852" s="53" t="s">
        <v>3715</v>
      </c>
      <c r="M852" s="53" t="s">
        <v>3315</v>
      </c>
      <c r="N852" s="53" t="s">
        <v>6615</v>
      </c>
      <c r="O852" s="54">
        <v>8923</v>
      </c>
      <c r="P852" s="53">
        <v>0</v>
      </c>
      <c r="Q852" s="53">
        <v>1</v>
      </c>
      <c r="R852" s="55">
        <v>52.1813</v>
      </c>
      <c r="S852" s="55">
        <v>18.220300000000002</v>
      </c>
      <c r="T852" s="55">
        <v>52.159599999999998</v>
      </c>
      <c r="U852" s="55">
        <v>18.191199999999998</v>
      </c>
      <c r="V852" s="53" t="s">
        <v>92</v>
      </c>
      <c r="W852" s="85">
        <v>0</v>
      </c>
      <c r="X852" s="87">
        <v>0</v>
      </c>
      <c r="Y852" s="1" t="s">
        <v>7166</v>
      </c>
    </row>
    <row r="853" spans="1:25" ht="50.1" hidden="1" customHeight="1" x14ac:dyDescent="0.25">
      <c r="A853" s="53" t="s">
        <v>92</v>
      </c>
      <c r="B853" s="53" t="str">
        <f>IF(COUNTIF('Aglomeracje 2022 r.'!$C$13:$C$207,' Dane pomocnicze (ze spr. 21)'!C853)=1,"TAK",IF(COUNTIF('Aglomeracje 2022 r.'!$C$13:$C$207,' Dane pomocnicze (ze spr. 21)'!C853)&gt;1,"TAK, UWAGA, wystepuje w sprawozdaniu więcej niż jeden raz!!!","BRAK"))</f>
        <v>BRAK</v>
      </c>
      <c r="C853" s="53" t="s">
        <v>944</v>
      </c>
      <c r="D853" s="53" t="s">
        <v>3318</v>
      </c>
      <c r="E853" s="53" t="s">
        <v>1639</v>
      </c>
      <c r="F853" s="53" t="s">
        <v>3193</v>
      </c>
      <c r="G853" s="53" t="s">
        <v>3219</v>
      </c>
      <c r="H853" s="53" t="s">
        <v>3200</v>
      </c>
      <c r="I853" s="53" t="s">
        <v>1868</v>
      </c>
      <c r="J853" s="53" t="s">
        <v>1636</v>
      </c>
      <c r="K853" s="53" t="s">
        <v>3296</v>
      </c>
      <c r="L853" s="53">
        <v>0</v>
      </c>
      <c r="M853" s="53" t="s">
        <v>6620</v>
      </c>
      <c r="N853" s="53" t="s">
        <v>6621</v>
      </c>
      <c r="O853" s="54">
        <v>4592</v>
      </c>
      <c r="P853" s="53" t="s">
        <v>6622</v>
      </c>
      <c r="Q853" s="53">
        <v>1</v>
      </c>
      <c r="R853" s="55">
        <v>52.205399999999997</v>
      </c>
      <c r="S853" s="55">
        <v>17.4876</v>
      </c>
      <c r="T853" s="55">
        <v>52.133200000000002</v>
      </c>
      <c r="U853" s="55">
        <v>17.492000000000001</v>
      </c>
      <c r="V853" s="53" t="s">
        <v>92</v>
      </c>
      <c r="W853" s="85">
        <v>0</v>
      </c>
      <c r="X853" s="87">
        <v>0</v>
      </c>
      <c r="Y853" s="1" t="s">
        <v>7166</v>
      </c>
    </row>
    <row r="854" spans="1:25" ht="50.1" hidden="1" customHeight="1" x14ac:dyDescent="0.25">
      <c r="A854" s="53" t="s">
        <v>92</v>
      </c>
      <c r="B854" s="53" t="str">
        <f>IF(COUNTIF('Aglomeracje 2022 r.'!$C$13:$C$207,' Dane pomocnicze (ze spr. 21)'!C854)=1,"TAK",IF(COUNTIF('Aglomeracje 2022 r.'!$C$13:$C$207,' Dane pomocnicze (ze spr. 21)'!C854)&gt;1,"TAK, UWAGA, wystepuje w sprawozdaniu więcej niż jeden raz!!!","BRAK"))</f>
        <v>BRAK</v>
      </c>
      <c r="C854" s="53" t="s">
        <v>945</v>
      </c>
      <c r="D854" s="53" t="s">
        <v>3320</v>
      </c>
      <c r="E854" s="53" t="s">
        <v>1639</v>
      </c>
      <c r="F854" s="53" t="s">
        <v>3193</v>
      </c>
      <c r="G854" s="53" t="s">
        <v>3244</v>
      </c>
      <c r="H854" s="53" t="s">
        <v>92</v>
      </c>
      <c r="I854" s="53" t="s">
        <v>1868</v>
      </c>
      <c r="J854" s="53" t="s">
        <v>1636</v>
      </c>
      <c r="K854" s="53" t="s">
        <v>3320</v>
      </c>
      <c r="L854" s="53" t="s">
        <v>3715</v>
      </c>
      <c r="M854" s="53" t="s">
        <v>3320</v>
      </c>
      <c r="N854" s="53" t="s">
        <v>6624</v>
      </c>
      <c r="O854" s="54">
        <v>4059</v>
      </c>
      <c r="P854" s="53" t="s">
        <v>6625</v>
      </c>
      <c r="Q854" s="53">
        <v>1</v>
      </c>
      <c r="R854" s="55">
        <v>52.514899999999997</v>
      </c>
      <c r="S854" s="55">
        <v>16.5854</v>
      </c>
      <c r="T854" s="55">
        <v>52.495600000000003</v>
      </c>
      <c r="U854" s="55">
        <v>16.586099999999998</v>
      </c>
      <c r="V854" s="53" t="s">
        <v>92</v>
      </c>
      <c r="W854" s="85">
        <v>0</v>
      </c>
      <c r="X854" s="87">
        <v>0</v>
      </c>
      <c r="Y854" s="1" t="s">
        <v>7166</v>
      </c>
    </row>
    <row r="855" spans="1:25" ht="50.1" hidden="1" customHeight="1" x14ac:dyDescent="0.25">
      <c r="A855" s="53" t="s">
        <v>92</v>
      </c>
      <c r="B855" s="53" t="str">
        <f>IF(COUNTIF('Aglomeracje 2022 r.'!$C$13:$C$207,' Dane pomocnicze (ze spr. 21)'!C855)=1,"TAK",IF(COUNTIF('Aglomeracje 2022 r.'!$C$13:$C$207,' Dane pomocnicze (ze spr. 21)'!C855)&gt;1,"TAK, UWAGA, wystepuje w sprawozdaniu więcej niż jeden raz!!!","BRAK"))</f>
        <v>BRAK</v>
      </c>
      <c r="C855" s="53" t="s">
        <v>946</v>
      </c>
      <c r="D855" s="53" t="s">
        <v>3321</v>
      </c>
      <c r="E855" s="53" t="s">
        <v>1639</v>
      </c>
      <c r="F855" s="53" t="s">
        <v>3193</v>
      </c>
      <c r="G855" s="53" t="s">
        <v>3257</v>
      </c>
      <c r="H855" s="53" t="s">
        <v>92</v>
      </c>
      <c r="I855" s="53" t="s">
        <v>1868</v>
      </c>
      <c r="J855" s="53" t="s">
        <v>1636</v>
      </c>
      <c r="K855" s="53" t="s">
        <v>3321</v>
      </c>
      <c r="L855" s="53" t="s">
        <v>3821</v>
      </c>
      <c r="M855" s="53" t="s">
        <v>3321</v>
      </c>
      <c r="N855" s="53" t="s">
        <v>6626</v>
      </c>
      <c r="O855" s="54">
        <v>2650</v>
      </c>
      <c r="P855" s="53" t="s">
        <v>6627</v>
      </c>
      <c r="Q855" s="53">
        <v>1</v>
      </c>
      <c r="R855" s="55">
        <v>52.3827</v>
      </c>
      <c r="S855" s="55">
        <v>18.043900000000001</v>
      </c>
      <c r="T855" s="55">
        <v>52.380400000000002</v>
      </c>
      <c r="U855" s="55">
        <v>17.9984</v>
      </c>
      <c r="V855" s="53" t="s">
        <v>92</v>
      </c>
      <c r="W855" s="85">
        <v>0</v>
      </c>
      <c r="X855" s="87">
        <v>0</v>
      </c>
      <c r="Y855" s="1" t="s">
        <v>7166</v>
      </c>
    </row>
    <row r="856" spans="1:25" ht="50.1" hidden="1" customHeight="1" x14ac:dyDescent="0.25">
      <c r="A856" s="53" t="s">
        <v>92</v>
      </c>
      <c r="B856" s="53" t="str">
        <f>IF(COUNTIF('Aglomeracje 2022 r.'!$C$13:$C$207,' Dane pomocnicze (ze spr. 21)'!C856)=1,"TAK",IF(COUNTIF('Aglomeracje 2022 r.'!$C$13:$C$207,' Dane pomocnicze (ze spr. 21)'!C856)&gt;1,"TAK, UWAGA, wystepuje w sprawozdaniu więcej niż jeden raz!!!","BRAK"))</f>
        <v>BRAK</v>
      </c>
      <c r="C856" s="53" t="s">
        <v>947</v>
      </c>
      <c r="D856" s="53" t="s">
        <v>3323</v>
      </c>
      <c r="E856" s="53" t="s">
        <v>1639</v>
      </c>
      <c r="F856" s="53" t="s">
        <v>3193</v>
      </c>
      <c r="G856" s="53" t="s">
        <v>3235</v>
      </c>
      <c r="H856" s="53" t="s">
        <v>92</v>
      </c>
      <c r="I856" s="53" t="s">
        <v>1868</v>
      </c>
      <c r="J856" s="53" t="s">
        <v>1636</v>
      </c>
      <c r="K856" s="53" t="s">
        <v>3323</v>
      </c>
      <c r="L856" s="53" t="s">
        <v>3669</v>
      </c>
      <c r="M856" s="53" t="s">
        <v>3323</v>
      </c>
      <c r="N856" s="53" t="s">
        <v>6630</v>
      </c>
      <c r="O856" s="54">
        <v>4304</v>
      </c>
      <c r="P856" s="53" t="s">
        <v>947</v>
      </c>
      <c r="Q856" s="53">
        <v>1</v>
      </c>
      <c r="R856" s="55">
        <v>52.944000000000003</v>
      </c>
      <c r="S856" s="55">
        <v>17.2987</v>
      </c>
      <c r="T856" s="55">
        <v>52.930599999999998</v>
      </c>
      <c r="U856" s="55">
        <v>17.290299999999998</v>
      </c>
      <c r="V856" s="53" t="s">
        <v>92</v>
      </c>
      <c r="W856" s="85">
        <v>0</v>
      </c>
      <c r="X856" s="87">
        <v>0</v>
      </c>
      <c r="Y856" s="1" t="s">
        <v>7166</v>
      </c>
    </row>
    <row r="857" spans="1:25" ht="50.1" hidden="1" customHeight="1" x14ac:dyDescent="0.25">
      <c r="A857" s="53" t="s">
        <v>92</v>
      </c>
      <c r="B857" s="53" t="str">
        <f>IF(COUNTIF('Aglomeracje 2022 r.'!$C$13:$C$207,' Dane pomocnicze (ze spr. 21)'!C857)=1,"TAK",IF(COUNTIF('Aglomeracje 2022 r.'!$C$13:$C$207,' Dane pomocnicze (ze spr. 21)'!C857)&gt;1,"TAK, UWAGA, wystepuje w sprawozdaniu więcej niż jeden raz!!!","BRAK"))</f>
        <v>BRAK</v>
      </c>
      <c r="C857" s="53" t="s">
        <v>948</v>
      </c>
      <c r="D857" s="53" t="s">
        <v>3324</v>
      </c>
      <c r="E857" s="53" t="s">
        <v>1639</v>
      </c>
      <c r="F857" s="53" t="s">
        <v>3193</v>
      </c>
      <c r="G857" s="53" t="s">
        <v>3325</v>
      </c>
      <c r="H857" s="53" t="s">
        <v>3200</v>
      </c>
      <c r="I857" s="53" t="s">
        <v>1868</v>
      </c>
      <c r="J857" s="53" t="s">
        <v>1636</v>
      </c>
      <c r="K857" s="53" t="s">
        <v>3324</v>
      </c>
      <c r="L857" s="53" t="s">
        <v>3669</v>
      </c>
      <c r="M857" s="53" t="s">
        <v>3324</v>
      </c>
      <c r="N857" s="53" t="s">
        <v>6631</v>
      </c>
      <c r="O857" s="54">
        <v>3541</v>
      </c>
      <c r="P857" s="53" t="s">
        <v>6632</v>
      </c>
      <c r="Q857" s="53">
        <v>1</v>
      </c>
      <c r="R857" s="55">
        <v>52.095700000000001</v>
      </c>
      <c r="S857" s="55">
        <v>17.4116</v>
      </c>
      <c r="T857" s="55">
        <v>52.154899999999998</v>
      </c>
      <c r="U857" s="55">
        <v>17.683900000000001</v>
      </c>
      <c r="V857" s="53" t="s">
        <v>92</v>
      </c>
      <c r="W857" s="85">
        <v>0</v>
      </c>
      <c r="X857" s="87">
        <v>0</v>
      </c>
      <c r="Y857" s="1" t="s">
        <v>7166</v>
      </c>
    </row>
    <row r="858" spans="1:25" ht="50.1" hidden="1" customHeight="1" x14ac:dyDescent="0.25">
      <c r="A858" s="53" t="s">
        <v>92</v>
      </c>
      <c r="B858" s="53" t="str">
        <f>IF(COUNTIF('Aglomeracje 2022 r.'!$C$13:$C$207,' Dane pomocnicze (ze spr. 21)'!C858)=1,"TAK",IF(COUNTIF('Aglomeracje 2022 r.'!$C$13:$C$207,' Dane pomocnicze (ze spr. 21)'!C858)&gt;1,"TAK, UWAGA, wystepuje w sprawozdaniu więcej niż jeden raz!!!","BRAK"))</f>
        <v>BRAK</v>
      </c>
      <c r="C858" s="53" t="s">
        <v>949</v>
      </c>
      <c r="D858" s="53" t="s">
        <v>3327</v>
      </c>
      <c r="E858" s="53" t="s">
        <v>1639</v>
      </c>
      <c r="F858" s="53" t="s">
        <v>3193</v>
      </c>
      <c r="G858" s="53" t="s">
        <v>3219</v>
      </c>
      <c r="H858" s="53" t="s">
        <v>3200</v>
      </c>
      <c r="I858" s="53" t="s">
        <v>1868</v>
      </c>
      <c r="J858" s="53" t="s">
        <v>1636</v>
      </c>
      <c r="K858" s="53" t="s">
        <v>3327</v>
      </c>
      <c r="L858" s="53" t="s">
        <v>3669</v>
      </c>
      <c r="M858" s="53" t="s">
        <v>3327</v>
      </c>
      <c r="N858" s="53" t="s">
        <v>6636</v>
      </c>
      <c r="O858" s="54">
        <v>3653</v>
      </c>
      <c r="P858" s="53" t="s">
        <v>6637</v>
      </c>
      <c r="Q858" s="53">
        <v>1</v>
      </c>
      <c r="R858" s="55">
        <v>52.363500000000002</v>
      </c>
      <c r="S858" s="55">
        <v>17.4132</v>
      </c>
      <c r="T858" s="55">
        <v>52.353400000000001</v>
      </c>
      <c r="U858" s="55">
        <v>17.4147</v>
      </c>
      <c r="V858" s="53" t="s">
        <v>92</v>
      </c>
      <c r="W858" s="85">
        <v>1.58</v>
      </c>
      <c r="X858" s="87">
        <v>0</v>
      </c>
      <c r="Y858" s="1" t="s">
        <v>7595</v>
      </c>
    </row>
    <row r="859" spans="1:25" ht="50.1" hidden="1" customHeight="1" x14ac:dyDescent="0.25">
      <c r="A859" s="53" t="s">
        <v>92</v>
      </c>
      <c r="B859" s="53" t="str">
        <f>IF(COUNTIF('Aglomeracje 2022 r.'!$C$13:$C$207,' Dane pomocnicze (ze spr. 21)'!C859)=1,"TAK",IF(COUNTIF('Aglomeracje 2022 r.'!$C$13:$C$207,' Dane pomocnicze (ze spr. 21)'!C859)&gt;1,"TAK, UWAGA, wystepuje w sprawozdaniu więcej niż jeden raz!!!","BRAK"))</f>
        <v>BRAK</v>
      </c>
      <c r="C859" s="53" t="s">
        <v>950</v>
      </c>
      <c r="D859" s="53" t="s">
        <v>3328</v>
      </c>
      <c r="E859" s="53" t="s">
        <v>1639</v>
      </c>
      <c r="F859" s="53" t="s">
        <v>3193</v>
      </c>
      <c r="G859" s="53" t="s">
        <v>3233</v>
      </c>
      <c r="H859" s="53" t="s">
        <v>92</v>
      </c>
      <c r="I859" s="53" t="s">
        <v>1868</v>
      </c>
      <c r="J859" s="53" t="s">
        <v>1636</v>
      </c>
      <c r="K859" s="53" t="s">
        <v>3328</v>
      </c>
      <c r="L859" s="53" t="s">
        <v>3715</v>
      </c>
      <c r="M859" s="53" t="s">
        <v>3328</v>
      </c>
      <c r="N859" s="53" t="s">
        <v>6638</v>
      </c>
      <c r="O859" s="54">
        <v>4430</v>
      </c>
      <c r="P859" s="53" t="s">
        <v>6639</v>
      </c>
      <c r="Q859" s="53">
        <v>1</v>
      </c>
      <c r="R859" s="55">
        <v>52.811599999999999</v>
      </c>
      <c r="S859" s="55">
        <v>16.830500000000001</v>
      </c>
      <c r="T859" s="55">
        <v>52.820900000000002</v>
      </c>
      <c r="U859" s="55">
        <v>16.831499999999998</v>
      </c>
      <c r="V859" s="53" t="s">
        <v>92</v>
      </c>
      <c r="W859" s="85">
        <v>0.5</v>
      </c>
      <c r="X859" s="87">
        <v>0</v>
      </c>
      <c r="Y859" s="1" t="s">
        <v>7167</v>
      </c>
    </row>
    <row r="860" spans="1:25" ht="50.1" hidden="1" customHeight="1" x14ac:dyDescent="0.25">
      <c r="A860" s="53" t="s">
        <v>92</v>
      </c>
      <c r="B860" s="53" t="str">
        <f>IF(COUNTIF('Aglomeracje 2022 r.'!$C$13:$C$207,' Dane pomocnicze (ze spr. 21)'!C860)=1,"TAK",IF(COUNTIF('Aglomeracje 2022 r.'!$C$13:$C$207,' Dane pomocnicze (ze spr. 21)'!C860)&gt;1,"TAK, UWAGA, wystepuje w sprawozdaniu więcej niż jeden raz!!!","BRAK"))</f>
        <v>BRAK</v>
      </c>
      <c r="C860" s="53" t="s">
        <v>951</v>
      </c>
      <c r="D860" s="53" t="s">
        <v>3331</v>
      </c>
      <c r="E860" s="53" t="s">
        <v>1639</v>
      </c>
      <c r="F860" s="53" t="s">
        <v>3193</v>
      </c>
      <c r="G860" s="53" t="s">
        <v>3332</v>
      </c>
      <c r="H860" s="53" t="s">
        <v>2123</v>
      </c>
      <c r="I860" s="53" t="s">
        <v>1868</v>
      </c>
      <c r="J860" s="53" t="s">
        <v>1636</v>
      </c>
      <c r="K860" s="53" t="s">
        <v>3331</v>
      </c>
      <c r="L860" s="53" t="s">
        <v>3715</v>
      </c>
      <c r="M860" s="53" t="s">
        <v>3331</v>
      </c>
      <c r="N860" s="53" t="s">
        <v>6643</v>
      </c>
      <c r="O860" s="54">
        <v>3000</v>
      </c>
      <c r="P860" s="53" t="s">
        <v>6644</v>
      </c>
      <c r="Q860" s="53">
        <v>1</v>
      </c>
      <c r="R860" s="55">
        <v>52</v>
      </c>
      <c r="S860" s="55">
        <v>16</v>
      </c>
      <c r="T860" s="55">
        <v>52.566299999999998</v>
      </c>
      <c r="U860" s="55">
        <v>16.0915</v>
      </c>
      <c r="V860" s="53" t="s">
        <v>92</v>
      </c>
      <c r="W860" s="85">
        <v>0</v>
      </c>
      <c r="X860" s="87">
        <v>0</v>
      </c>
      <c r="Y860" s="1" t="s">
        <v>7166</v>
      </c>
    </row>
    <row r="861" spans="1:25" ht="50.1" hidden="1" customHeight="1" x14ac:dyDescent="0.25">
      <c r="A861" s="53" t="s">
        <v>92</v>
      </c>
      <c r="B861" s="53" t="str">
        <f>IF(COUNTIF('Aglomeracje 2022 r.'!$C$13:$C$207,' Dane pomocnicze (ze spr. 21)'!C861)=1,"TAK",IF(COUNTIF('Aglomeracje 2022 r.'!$C$13:$C$207,' Dane pomocnicze (ze spr. 21)'!C861)&gt;1,"TAK, UWAGA, wystepuje w sprawozdaniu więcej niż jeden raz!!!","BRAK"))</f>
        <v>BRAK</v>
      </c>
      <c r="C861" s="53" t="s">
        <v>952</v>
      </c>
      <c r="D861" s="53" t="s">
        <v>3334</v>
      </c>
      <c r="E861" s="53" t="s">
        <v>1639</v>
      </c>
      <c r="F861" s="53" t="s">
        <v>3193</v>
      </c>
      <c r="G861" s="53" t="s">
        <v>3209</v>
      </c>
      <c r="H861" s="53" t="s">
        <v>2081</v>
      </c>
      <c r="I861" s="53" t="s">
        <v>1868</v>
      </c>
      <c r="J861" s="53" t="s">
        <v>1636</v>
      </c>
      <c r="K861" s="53" t="s">
        <v>3334</v>
      </c>
      <c r="L861" s="53" t="s">
        <v>3715</v>
      </c>
      <c r="M861" s="53" t="s">
        <v>3334</v>
      </c>
      <c r="N861" s="53" t="s">
        <v>6647</v>
      </c>
      <c r="O861" s="54">
        <v>7031</v>
      </c>
      <c r="P861" s="53" t="s">
        <v>6648</v>
      </c>
      <c r="Q861" s="53">
        <v>1</v>
      </c>
      <c r="R861" s="55">
        <v>51.916800000000002</v>
      </c>
      <c r="S861" s="55">
        <v>17.652899999999999</v>
      </c>
      <c r="T861" s="55">
        <v>51.937199999999997</v>
      </c>
      <c r="U861" s="55">
        <v>17.525300000000001</v>
      </c>
      <c r="V861" s="53" t="s">
        <v>92</v>
      </c>
      <c r="W861" s="85">
        <v>0</v>
      </c>
      <c r="X861" s="87">
        <v>0</v>
      </c>
      <c r="Y861" s="1" t="s">
        <v>7166</v>
      </c>
    </row>
    <row r="862" spans="1:25" ht="50.1" hidden="1" customHeight="1" x14ac:dyDescent="0.25">
      <c r="A862" s="53" t="s">
        <v>92</v>
      </c>
      <c r="B862" s="53" t="str">
        <f>IF(COUNTIF('Aglomeracje 2022 r.'!$C$13:$C$207,' Dane pomocnicze (ze spr. 21)'!C862)=1,"TAK",IF(COUNTIF('Aglomeracje 2022 r.'!$C$13:$C$207,' Dane pomocnicze (ze spr. 21)'!C862)&gt;1,"TAK, UWAGA, wystepuje w sprawozdaniu więcej niż jeden raz!!!","BRAK"))</f>
        <v>BRAK</v>
      </c>
      <c r="C862" s="53" t="s">
        <v>953</v>
      </c>
      <c r="D862" s="53" t="s">
        <v>3335</v>
      </c>
      <c r="E862" s="53" t="s">
        <v>1639</v>
      </c>
      <c r="F862" s="53" t="s">
        <v>3193</v>
      </c>
      <c r="G862" s="53" t="s">
        <v>3282</v>
      </c>
      <c r="H862" s="53" t="s">
        <v>3200</v>
      </c>
      <c r="I862" s="53" t="s">
        <v>1868</v>
      </c>
      <c r="J862" s="53" t="s">
        <v>1636</v>
      </c>
      <c r="K862" s="53" t="s">
        <v>3335</v>
      </c>
      <c r="L862" s="53" t="s">
        <v>3669</v>
      </c>
      <c r="M862" s="53" t="s">
        <v>3335</v>
      </c>
      <c r="N862" s="53" t="s">
        <v>6649</v>
      </c>
      <c r="O862" s="54">
        <v>4306</v>
      </c>
      <c r="P862" s="53" t="s">
        <v>6650</v>
      </c>
      <c r="Q862" s="53">
        <v>1</v>
      </c>
      <c r="R862" s="55">
        <v>52.3705</v>
      </c>
      <c r="S862" s="55">
        <v>18.177199999999999</v>
      </c>
      <c r="T862" s="55">
        <v>52.3508</v>
      </c>
      <c r="U862" s="55">
        <v>18.180099999999999</v>
      </c>
      <c r="V862" s="53" t="s">
        <v>92</v>
      </c>
      <c r="W862" s="85">
        <v>0</v>
      </c>
      <c r="X862" s="87">
        <v>0</v>
      </c>
      <c r="Y862" s="1" t="s">
        <v>7166</v>
      </c>
    </row>
    <row r="863" spans="1:25" ht="50.1" hidden="1" customHeight="1" x14ac:dyDescent="0.25">
      <c r="A863" s="53" t="s">
        <v>92</v>
      </c>
      <c r="B863" s="53" t="str">
        <f>IF(COUNTIF('Aglomeracje 2022 r.'!$C$13:$C$207,' Dane pomocnicze (ze spr. 21)'!C863)=1,"TAK",IF(COUNTIF('Aglomeracje 2022 r.'!$C$13:$C$207,' Dane pomocnicze (ze spr. 21)'!C863)&gt;1,"TAK, UWAGA, wystepuje w sprawozdaniu więcej niż jeden raz!!!","BRAK"))</f>
        <v>BRAK</v>
      </c>
      <c r="C863" s="53" t="s">
        <v>954</v>
      </c>
      <c r="D863" s="53" t="s">
        <v>3338</v>
      </c>
      <c r="E863" s="53" t="s">
        <v>1639</v>
      </c>
      <c r="F863" s="53" t="s">
        <v>3193</v>
      </c>
      <c r="G863" s="53" t="s">
        <v>3207</v>
      </c>
      <c r="H863" s="53" t="s">
        <v>3339</v>
      </c>
      <c r="I863" s="53" t="s">
        <v>1868</v>
      </c>
      <c r="J863" s="53" t="s">
        <v>1636</v>
      </c>
      <c r="K863" s="53" t="s">
        <v>3338</v>
      </c>
      <c r="L863" s="53" t="s">
        <v>3641</v>
      </c>
      <c r="M863" s="53" t="s">
        <v>3338</v>
      </c>
      <c r="N863" s="53" t="s">
        <v>6655</v>
      </c>
      <c r="O863" s="54">
        <v>7032</v>
      </c>
      <c r="P863" s="53" t="s">
        <v>6656</v>
      </c>
      <c r="Q863" s="53">
        <v>1</v>
      </c>
      <c r="R863" s="55">
        <v>52.076700000000002</v>
      </c>
      <c r="S863" s="55">
        <v>18.900200000000002</v>
      </c>
      <c r="T863" s="55">
        <v>52.066899999999997</v>
      </c>
      <c r="U863" s="55">
        <v>18.268599999999999</v>
      </c>
      <c r="V863" s="53" t="s">
        <v>92</v>
      </c>
      <c r="W863" s="85">
        <v>23.1</v>
      </c>
      <c r="X863" s="87">
        <v>0</v>
      </c>
      <c r="Y863" s="1" t="s">
        <v>7596</v>
      </c>
    </row>
    <row r="864" spans="1:25" ht="50.1" hidden="1" customHeight="1" x14ac:dyDescent="0.25">
      <c r="A864" s="53" t="s">
        <v>92</v>
      </c>
      <c r="B864" s="53" t="str">
        <f>IF(COUNTIF('Aglomeracje 2022 r.'!$C$13:$C$207,' Dane pomocnicze (ze spr. 21)'!C864)=1,"TAK",IF(COUNTIF('Aglomeracje 2022 r.'!$C$13:$C$207,' Dane pomocnicze (ze spr. 21)'!C864)&gt;1,"TAK, UWAGA, wystepuje w sprawozdaniu więcej niż jeden raz!!!","BRAK"))</f>
        <v>BRAK</v>
      </c>
      <c r="C864" s="53" t="s">
        <v>955</v>
      </c>
      <c r="D864" s="53" t="s">
        <v>3340</v>
      </c>
      <c r="E864" s="53" t="s">
        <v>1639</v>
      </c>
      <c r="F864" s="53" t="s">
        <v>3193</v>
      </c>
      <c r="G864" s="53" t="s">
        <v>3231</v>
      </c>
      <c r="H864" s="53" t="s">
        <v>92</v>
      </c>
      <c r="I864" s="53" t="s">
        <v>1868</v>
      </c>
      <c r="J864" s="53" t="s">
        <v>1636</v>
      </c>
      <c r="K864" s="53" t="s">
        <v>3340</v>
      </c>
      <c r="L864" s="53" t="s">
        <v>3669</v>
      </c>
      <c r="M864" s="53" t="s">
        <v>3340</v>
      </c>
      <c r="N864" s="53" t="s">
        <v>6657</v>
      </c>
      <c r="O864" s="54">
        <v>7010</v>
      </c>
      <c r="P864" s="53">
        <v>0</v>
      </c>
      <c r="Q864" s="53">
        <v>1</v>
      </c>
      <c r="R864" s="55">
        <v>52.8902</v>
      </c>
      <c r="S864" s="55">
        <v>16.988900000000001</v>
      </c>
      <c r="T864" s="55">
        <v>52.530099999999997</v>
      </c>
      <c r="U864" s="55">
        <v>16.5945</v>
      </c>
      <c r="V864" s="53" t="s">
        <v>92</v>
      </c>
      <c r="W864" s="85">
        <v>0</v>
      </c>
      <c r="X864" s="87">
        <v>0</v>
      </c>
      <c r="Y864" s="1" t="s">
        <v>7166</v>
      </c>
    </row>
    <row r="865" spans="1:25" ht="50.1" hidden="1" customHeight="1" x14ac:dyDescent="0.25">
      <c r="A865" s="53" t="s">
        <v>92</v>
      </c>
      <c r="B865" s="53" t="str">
        <f>IF(COUNTIF('Aglomeracje 2022 r.'!$C$13:$C$207,' Dane pomocnicze (ze spr. 21)'!C865)=1,"TAK",IF(COUNTIF('Aglomeracje 2022 r.'!$C$13:$C$207,' Dane pomocnicze (ze spr. 21)'!C865)&gt;1,"TAK, UWAGA, wystepuje w sprawozdaniu więcej niż jeden raz!!!","BRAK"))</f>
        <v>BRAK</v>
      </c>
      <c r="C865" s="53" t="s">
        <v>956</v>
      </c>
      <c r="D865" s="53" t="s">
        <v>3341</v>
      </c>
      <c r="E865" s="53" t="s">
        <v>1639</v>
      </c>
      <c r="F865" s="53" t="s">
        <v>3193</v>
      </c>
      <c r="G865" s="53" t="s">
        <v>3235</v>
      </c>
      <c r="H865" s="53" t="s">
        <v>92</v>
      </c>
      <c r="I865" s="53" t="s">
        <v>1868</v>
      </c>
      <c r="J865" s="53" t="s">
        <v>1636</v>
      </c>
      <c r="K865" s="53" t="s">
        <v>3341</v>
      </c>
      <c r="L865" s="53" t="s">
        <v>3715</v>
      </c>
      <c r="M865" s="53" t="s">
        <v>3341</v>
      </c>
      <c r="N865" s="53" t="s">
        <v>6658</v>
      </c>
      <c r="O865" s="54">
        <v>3493</v>
      </c>
      <c r="P865" s="53" t="s">
        <v>6659</v>
      </c>
      <c r="Q865" s="53">
        <v>1</v>
      </c>
      <c r="R865" s="55">
        <v>52.836573440000002</v>
      </c>
      <c r="S865" s="55">
        <v>17.487940699999999</v>
      </c>
      <c r="T865" s="55">
        <v>52.836456779999999</v>
      </c>
      <c r="U865" s="55">
        <v>17.488579059999999</v>
      </c>
      <c r="V865" s="53" t="s">
        <v>92</v>
      </c>
      <c r="W865" s="85">
        <v>0</v>
      </c>
      <c r="X865" s="87">
        <v>0</v>
      </c>
      <c r="Y865" s="1" t="s">
        <v>7166</v>
      </c>
    </row>
    <row r="866" spans="1:25" ht="50.1" hidden="1" customHeight="1" x14ac:dyDescent="0.25">
      <c r="A866" s="53" t="s">
        <v>92</v>
      </c>
      <c r="B866" s="53" t="str">
        <f>IF(COUNTIF('Aglomeracje 2022 r.'!$C$13:$C$207,' Dane pomocnicze (ze spr. 21)'!C866)=1,"TAK",IF(COUNTIF('Aglomeracje 2022 r.'!$C$13:$C$207,' Dane pomocnicze (ze spr. 21)'!C866)&gt;1,"TAK, UWAGA, wystepuje w sprawozdaniu więcej niż jeden raz!!!","BRAK"))</f>
        <v>BRAK</v>
      </c>
      <c r="C866" s="53" t="s">
        <v>957</v>
      </c>
      <c r="D866" s="53" t="s">
        <v>3342</v>
      </c>
      <c r="E866" s="53" t="s">
        <v>1639</v>
      </c>
      <c r="F866" s="53" t="s">
        <v>3193</v>
      </c>
      <c r="G866" s="53" t="s">
        <v>3257</v>
      </c>
      <c r="H866" s="53" t="s">
        <v>92</v>
      </c>
      <c r="I866" s="53" t="s">
        <v>1868</v>
      </c>
      <c r="J866" s="53" t="s">
        <v>1636</v>
      </c>
      <c r="K866" s="53" t="s">
        <v>3342</v>
      </c>
      <c r="L866" s="53" t="s">
        <v>3669</v>
      </c>
      <c r="M866" s="53" t="s">
        <v>3342</v>
      </c>
      <c r="N866" s="53" t="s">
        <v>6660</v>
      </c>
      <c r="O866" s="54">
        <v>3964</v>
      </c>
      <c r="P866" s="53" t="s">
        <v>6661</v>
      </c>
      <c r="Q866" s="53">
        <v>1</v>
      </c>
      <c r="R866" s="55">
        <v>55</v>
      </c>
      <c r="S866" s="55">
        <v>17.53</v>
      </c>
      <c r="T866" s="55">
        <v>55</v>
      </c>
      <c r="U866" s="55">
        <v>17.55</v>
      </c>
      <c r="V866" s="53" t="s">
        <v>92</v>
      </c>
      <c r="W866" s="85">
        <v>2.6</v>
      </c>
      <c r="X866" s="87">
        <v>0</v>
      </c>
      <c r="Y866" s="1" t="s">
        <v>7265</v>
      </c>
    </row>
    <row r="867" spans="1:25" ht="50.1" hidden="1" customHeight="1" x14ac:dyDescent="0.25">
      <c r="A867" s="53" t="s">
        <v>92</v>
      </c>
      <c r="B867" s="53" t="str">
        <f>IF(COUNTIF('Aglomeracje 2022 r.'!$C$13:$C$207,' Dane pomocnicze (ze spr. 21)'!C867)=1,"TAK",IF(COUNTIF('Aglomeracje 2022 r.'!$C$13:$C$207,' Dane pomocnicze (ze spr. 21)'!C867)&gt;1,"TAK, UWAGA, wystepuje w sprawozdaniu więcej niż jeden raz!!!","BRAK"))</f>
        <v>BRAK</v>
      </c>
      <c r="C867" s="53" t="s">
        <v>958</v>
      </c>
      <c r="D867" s="53" t="s">
        <v>2701</v>
      </c>
      <c r="E867" s="53" t="s">
        <v>1639</v>
      </c>
      <c r="F867" s="53" t="s">
        <v>3193</v>
      </c>
      <c r="G867" s="53" t="s">
        <v>3221</v>
      </c>
      <c r="H867" s="53" t="s">
        <v>2081</v>
      </c>
      <c r="I867" s="53" t="s">
        <v>1868</v>
      </c>
      <c r="J867" s="53" t="s">
        <v>1636</v>
      </c>
      <c r="K867" s="53" t="s">
        <v>2701</v>
      </c>
      <c r="L867" s="53" t="s">
        <v>3715</v>
      </c>
      <c r="M867" s="53" t="s">
        <v>2701</v>
      </c>
      <c r="N867" s="53" t="s">
        <v>6665</v>
      </c>
      <c r="O867" s="54">
        <v>2516</v>
      </c>
      <c r="P867" s="53" t="s">
        <v>6666</v>
      </c>
      <c r="Q867" s="53">
        <v>1</v>
      </c>
      <c r="R867" s="55">
        <v>51.166699999999999</v>
      </c>
      <c r="S867" s="55">
        <v>18.007400000000001</v>
      </c>
      <c r="T867" s="55">
        <v>51.189300000000003</v>
      </c>
      <c r="U867" s="55">
        <v>18.034600000000001</v>
      </c>
      <c r="V867" s="53" t="s">
        <v>92</v>
      </c>
      <c r="W867" s="85">
        <v>3.1</v>
      </c>
      <c r="X867" s="87">
        <v>0</v>
      </c>
      <c r="Y867" s="1" t="s">
        <v>7597</v>
      </c>
    </row>
    <row r="868" spans="1:25" ht="50.1" hidden="1" customHeight="1" x14ac:dyDescent="0.25">
      <c r="A868" s="53" t="s">
        <v>92</v>
      </c>
      <c r="B868" s="53" t="str">
        <f>IF(COUNTIF('Aglomeracje 2022 r.'!$C$13:$C$207,' Dane pomocnicze (ze spr. 21)'!C868)=1,"TAK",IF(COUNTIF('Aglomeracje 2022 r.'!$C$13:$C$207,' Dane pomocnicze (ze spr. 21)'!C868)&gt;1,"TAK, UWAGA, wystepuje w sprawozdaniu więcej niż jeden raz!!!","BRAK"))</f>
        <v>BRAK</v>
      </c>
      <c r="C868" s="53" t="s">
        <v>959</v>
      </c>
      <c r="D868" s="53" t="s">
        <v>3344</v>
      </c>
      <c r="E868" s="53" t="s">
        <v>1639</v>
      </c>
      <c r="F868" s="53" t="s">
        <v>3193</v>
      </c>
      <c r="G868" s="53" t="s">
        <v>3223</v>
      </c>
      <c r="H868" s="53" t="s">
        <v>3345</v>
      </c>
      <c r="I868" s="53" t="s">
        <v>1868</v>
      </c>
      <c r="J868" s="53" t="s">
        <v>1636</v>
      </c>
      <c r="K868" s="53" t="s">
        <v>6667</v>
      </c>
      <c r="L868" s="53" t="s">
        <v>3669</v>
      </c>
      <c r="M868" s="53" t="s">
        <v>6667</v>
      </c>
      <c r="N868" s="53" t="s">
        <v>6668</v>
      </c>
      <c r="O868" s="54">
        <v>4571</v>
      </c>
      <c r="P868" s="53" t="s">
        <v>6669</v>
      </c>
      <c r="Q868" s="53">
        <v>1</v>
      </c>
      <c r="R868" s="55">
        <v>51.509207740000001</v>
      </c>
      <c r="S868" s="55">
        <v>18.115300000000001</v>
      </c>
      <c r="T868" s="55">
        <v>51.513500000000001</v>
      </c>
      <c r="U868" s="55">
        <v>18.1265</v>
      </c>
      <c r="V868" s="53" t="s">
        <v>92</v>
      </c>
      <c r="W868" s="85">
        <v>0</v>
      </c>
      <c r="X868" s="87">
        <v>0.2</v>
      </c>
      <c r="Y868" s="1" t="s">
        <v>7244</v>
      </c>
    </row>
    <row r="869" spans="1:25" ht="50.1" hidden="1" customHeight="1" x14ac:dyDescent="0.25">
      <c r="A869" s="53" t="s">
        <v>92</v>
      </c>
      <c r="B869" s="53" t="str">
        <f>IF(COUNTIF('Aglomeracje 2022 r.'!$C$13:$C$207,' Dane pomocnicze (ze spr. 21)'!C869)=1,"TAK",IF(COUNTIF('Aglomeracje 2022 r.'!$C$13:$C$207,' Dane pomocnicze (ze spr. 21)'!C869)&gt;1,"TAK, UWAGA, wystepuje w sprawozdaniu więcej niż jeden raz!!!","BRAK"))</f>
        <v>BRAK</v>
      </c>
      <c r="C869" s="53" t="s">
        <v>960</v>
      </c>
      <c r="D869" s="53" t="s">
        <v>3346</v>
      </c>
      <c r="E869" s="53" t="s">
        <v>1639</v>
      </c>
      <c r="F869" s="53" t="s">
        <v>3193</v>
      </c>
      <c r="G869" s="53" t="s">
        <v>3292</v>
      </c>
      <c r="H869" s="53" t="s">
        <v>2081</v>
      </c>
      <c r="I869" s="53" t="s">
        <v>1868</v>
      </c>
      <c r="J869" s="53" t="s">
        <v>1636</v>
      </c>
      <c r="K869" s="53" t="s">
        <v>3346</v>
      </c>
      <c r="L869" s="53" t="s">
        <v>3669</v>
      </c>
      <c r="M869" s="53" t="s">
        <v>3346</v>
      </c>
      <c r="N869" s="53" t="s">
        <v>6670</v>
      </c>
      <c r="O869" s="54">
        <v>2800</v>
      </c>
      <c r="P869" s="53" t="s">
        <v>6671</v>
      </c>
      <c r="Q869" s="53">
        <v>1</v>
      </c>
      <c r="R869" s="55">
        <v>51.975099999999998</v>
      </c>
      <c r="S869" s="55">
        <v>17.869399999999999</v>
      </c>
      <c r="T869" s="55">
        <v>51.976399999999998</v>
      </c>
      <c r="U869" s="55">
        <v>17.856200000000001</v>
      </c>
      <c r="V869" s="53" t="s">
        <v>92</v>
      </c>
      <c r="W869" s="85">
        <v>0</v>
      </c>
      <c r="X869" s="87">
        <v>0</v>
      </c>
      <c r="Y869" s="1" t="s">
        <v>7166</v>
      </c>
    </row>
    <row r="870" spans="1:25" ht="50.1" hidden="1" customHeight="1" x14ac:dyDescent="0.25">
      <c r="A870" s="53" t="s">
        <v>92</v>
      </c>
      <c r="B870" s="53" t="str">
        <f>IF(COUNTIF('Aglomeracje 2022 r.'!$C$13:$C$207,' Dane pomocnicze (ze spr. 21)'!C870)=1,"TAK",IF(COUNTIF('Aglomeracje 2022 r.'!$C$13:$C$207,' Dane pomocnicze (ze spr. 21)'!C870)&gt;1,"TAK, UWAGA, wystepuje w sprawozdaniu więcej niż jeden raz!!!","BRAK"))</f>
        <v>BRAK</v>
      </c>
      <c r="C870" s="53" t="s">
        <v>961</v>
      </c>
      <c r="D870" s="53" t="s">
        <v>6672</v>
      </c>
      <c r="E870" s="53" t="s">
        <v>1639</v>
      </c>
      <c r="F870" s="53" t="s">
        <v>3193</v>
      </c>
      <c r="G870" s="53" t="s">
        <v>3219</v>
      </c>
      <c r="H870" s="53" t="s">
        <v>3200</v>
      </c>
      <c r="I870" s="53" t="s">
        <v>1868</v>
      </c>
      <c r="J870" s="53" t="s">
        <v>1636</v>
      </c>
      <c r="K870" s="53" t="s">
        <v>6672</v>
      </c>
      <c r="L870" s="53" t="s">
        <v>3715</v>
      </c>
      <c r="M870" s="53" t="s">
        <v>6672</v>
      </c>
      <c r="N870" s="53" t="s">
        <v>6673</v>
      </c>
      <c r="O870" s="54">
        <v>2325</v>
      </c>
      <c r="P870" s="53" t="s">
        <v>6674</v>
      </c>
      <c r="Q870" s="53">
        <v>1</v>
      </c>
      <c r="R870" s="55">
        <v>52.216900000000003</v>
      </c>
      <c r="S870" s="55">
        <v>17.623000000000001</v>
      </c>
      <c r="T870" s="55">
        <v>52.209000000000003</v>
      </c>
      <c r="U870" s="55">
        <v>17.621600000000001</v>
      </c>
      <c r="V870" s="53" t="s">
        <v>92</v>
      </c>
      <c r="W870" s="85">
        <v>0</v>
      </c>
      <c r="X870" s="87">
        <v>0.87</v>
      </c>
      <c r="Y870" s="1" t="s">
        <v>7598</v>
      </c>
    </row>
    <row r="871" spans="1:25" ht="50.1" hidden="1" customHeight="1" x14ac:dyDescent="0.25">
      <c r="A871" s="53" t="s">
        <v>92</v>
      </c>
      <c r="B871" s="53" t="str">
        <f>IF(COUNTIF('Aglomeracje 2022 r.'!$C$13:$C$207,' Dane pomocnicze (ze spr. 21)'!C871)=1,"TAK",IF(COUNTIF('Aglomeracje 2022 r.'!$C$13:$C$207,' Dane pomocnicze (ze spr. 21)'!C871)&gt;1,"TAK, UWAGA, wystepuje w sprawozdaniu więcej niż jeden raz!!!","BRAK"))</f>
        <v>BRAK</v>
      </c>
      <c r="C871" s="53" t="s">
        <v>962</v>
      </c>
      <c r="D871" s="53" t="s">
        <v>3347</v>
      </c>
      <c r="E871" s="53" t="s">
        <v>1639</v>
      </c>
      <c r="F871" s="53" t="s">
        <v>3193</v>
      </c>
      <c r="G871" s="53" t="s">
        <v>3194</v>
      </c>
      <c r="H871" s="53" t="s">
        <v>92</v>
      </c>
      <c r="I871" s="53" t="s">
        <v>1868</v>
      </c>
      <c r="J871" s="53" t="s">
        <v>1636</v>
      </c>
      <c r="K871" s="53" t="s">
        <v>3347</v>
      </c>
      <c r="L871" s="53" t="s">
        <v>3715</v>
      </c>
      <c r="M871" s="53" t="s">
        <v>3347</v>
      </c>
      <c r="N871" s="53" t="s">
        <v>6675</v>
      </c>
      <c r="O871" s="54">
        <v>6083</v>
      </c>
      <c r="P871" s="53" t="s">
        <v>6676</v>
      </c>
      <c r="Q871" s="53">
        <v>1</v>
      </c>
      <c r="R871" s="55">
        <v>52.357999999999997</v>
      </c>
      <c r="S871" s="55">
        <v>16.711300000000001</v>
      </c>
      <c r="T871" s="55">
        <v>52.335999999999999</v>
      </c>
      <c r="U871" s="55">
        <v>16.6706</v>
      </c>
      <c r="V871" s="53" t="s">
        <v>92</v>
      </c>
      <c r="W871" s="85">
        <v>0</v>
      </c>
      <c r="X871" s="87">
        <v>1</v>
      </c>
      <c r="Y871" s="1" t="s">
        <v>7314</v>
      </c>
    </row>
    <row r="872" spans="1:25" ht="50.1" hidden="1" customHeight="1" x14ac:dyDescent="0.25">
      <c r="A872" s="53" t="s">
        <v>92</v>
      </c>
      <c r="B872" s="53" t="str">
        <f>IF(COUNTIF('Aglomeracje 2022 r.'!$C$13:$C$207,' Dane pomocnicze (ze spr. 21)'!C872)=1,"TAK",IF(COUNTIF('Aglomeracje 2022 r.'!$C$13:$C$207,' Dane pomocnicze (ze spr. 21)'!C872)&gt;1,"TAK, UWAGA, wystepuje w sprawozdaniu więcej niż jeden raz!!!","BRAK"))</f>
        <v>BRAK</v>
      </c>
      <c r="C872" s="53" t="s">
        <v>963</v>
      </c>
      <c r="D872" s="53" t="s">
        <v>3348</v>
      </c>
      <c r="E872" s="53" t="s">
        <v>1639</v>
      </c>
      <c r="F872" s="53" t="s">
        <v>3193</v>
      </c>
      <c r="G872" s="53" t="s">
        <v>3282</v>
      </c>
      <c r="H872" s="53" t="s">
        <v>3200</v>
      </c>
      <c r="I872" s="53" t="s">
        <v>1868</v>
      </c>
      <c r="J872" s="53" t="s">
        <v>1636</v>
      </c>
      <c r="K872" s="53" t="s">
        <v>3348</v>
      </c>
      <c r="L872" s="53" t="s">
        <v>3669</v>
      </c>
      <c r="M872" s="53" t="s">
        <v>3348</v>
      </c>
      <c r="N872" s="53" t="s">
        <v>6677</v>
      </c>
      <c r="O872" s="54">
        <v>4462</v>
      </c>
      <c r="P872" s="53" t="s">
        <v>6678</v>
      </c>
      <c r="Q872" s="53">
        <v>1</v>
      </c>
      <c r="R872" s="55">
        <v>52.387799999999999</v>
      </c>
      <c r="S872" s="55">
        <v>18.4968</v>
      </c>
      <c r="T872" s="55">
        <v>52.385300000000001</v>
      </c>
      <c r="U872" s="55">
        <v>18.510300000000001</v>
      </c>
      <c r="V872" s="53" t="s">
        <v>92</v>
      </c>
      <c r="W872" s="85">
        <v>3</v>
      </c>
      <c r="X872" s="87">
        <v>0</v>
      </c>
      <c r="Y872" s="1" t="s">
        <v>7599</v>
      </c>
    </row>
    <row r="873" spans="1:25" ht="50.1" hidden="1" customHeight="1" x14ac:dyDescent="0.25">
      <c r="A873" s="53" t="s">
        <v>92</v>
      </c>
      <c r="B873" s="53" t="str">
        <f>IF(COUNTIF('Aglomeracje 2022 r.'!$C$13:$C$207,' Dane pomocnicze (ze spr. 21)'!C873)=1,"TAK",IF(COUNTIF('Aglomeracje 2022 r.'!$C$13:$C$207,' Dane pomocnicze (ze spr. 21)'!C873)&gt;1,"TAK, UWAGA, wystepuje w sprawozdaniu więcej niż jeden raz!!!","BRAK"))</f>
        <v>BRAK</v>
      </c>
      <c r="C873" s="53" t="s">
        <v>964</v>
      </c>
      <c r="D873" s="53" t="s">
        <v>3349</v>
      </c>
      <c r="E873" s="53" t="s">
        <v>1639</v>
      </c>
      <c r="F873" s="53" t="s">
        <v>3193</v>
      </c>
      <c r="G873" s="53" t="s">
        <v>3282</v>
      </c>
      <c r="H873" s="53" t="s">
        <v>3200</v>
      </c>
      <c r="I873" s="53" t="s">
        <v>1868</v>
      </c>
      <c r="J873" s="53" t="s">
        <v>1636</v>
      </c>
      <c r="K873" s="53" t="s">
        <v>3349</v>
      </c>
      <c r="L873" s="53" t="s">
        <v>3715</v>
      </c>
      <c r="M873" s="53" t="s">
        <v>3349</v>
      </c>
      <c r="N873" s="53" t="s">
        <v>6679</v>
      </c>
      <c r="O873" s="54">
        <v>4705</v>
      </c>
      <c r="P873" s="53" t="s">
        <v>6680</v>
      </c>
      <c r="Q873" s="53">
        <v>1</v>
      </c>
      <c r="R873" s="55">
        <v>52.1845</v>
      </c>
      <c r="S873" s="55">
        <v>18.437999999999999</v>
      </c>
      <c r="T873" s="55">
        <v>52.204700000000003</v>
      </c>
      <c r="U873" s="55">
        <v>18.347300000000001</v>
      </c>
      <c r="V873" s="53" t="s">
        <v>92</v>
      </c>
      <c r="W873" s="85">
        <v>0</v>
      </c>
      <c r="X873" s="87">
        <v>0</v>
      </c>
      <c r="Y873" s="1" t="s">
        <v>7166</v>
      </c>
    </row>
    <row r="874" spans="1:25" ht="50.1" hidden="1" customHeight="1" x14ac:dyDescent="0.25">
      <c r="A874" s="53" t="s">
        <v>92</v>
      </c>
      <c r="B874" s="53" t="str">
        <f>IF(COUNTIF('Aglomeracje 2022 r.'!$C$13:$C$207,' Dane pomocnicze (ze spr. 21)'!C874)=1,"TAK",IF(COUNTIF('Aglomeracje 2022 r.'!$C$13:$C$207,' Dane pomocnicze (ze spr. 21)'!C874)&gt;1,"TAK, UWAGA, wystepuje w sprawozdaniu więcej niż jeden raz!!!","BRAK"))</f>
        <v>BRAK</v>
      </c>
      <c r="C874" s="53" t="s">
        <v>965</v>
      </c>
      <c r="D874" s="53" t="s">
        <v>3351</v>
      </c>
      <c r="E874" s="53" t="s">
        <v>1639</v>
      </c>
      <c r="F874" s="53" t="s">
        <v>3193</v>
      </c>
      <c r="G874" s="53" t="s">
        <v>3207</v>
      </c>
      <c r="H874" s="53" t="s">
        <v>3200</v>
      </c>
      <c r="I874" s="53" t="s">
        <v>1868</v>
      </c>
      <c r="J874" s="53" t="s">
        <v>1636</v>
      </c>
      <c r="K874" s="53" t="s">
        <v>3351</v>
      </c>
      <c r="L874" s="53" t="s">
        <v>3715</v>
      </c>
      <c r="M874" s="53" t="s">
        <v>3351</v>
      </c>
      <c r="N874" s="53" t="s">
        <v>6683</v>
      </c>
      <c r="O874" s="54">
        <v>2300</v>
      </c>
      <c r="P874" s="53" t="s">
        <v>6684</v>
      </c>
      <c r="Q874" s="53">
        <v>1</v>
      </c>
      <c r="R874" s="55">
        <v>52.103499999999997</v>
      </c>
      <c r="S874" s="55">
        <v>18.474900000000002</v>
      </c>
      <c r="T874" s="55">
        <v>52.1051</v>
      </c>
      <c r="U874" s="55">
        <v>18.474299999999999</v>
      </c>
      <c r="V874" s="53" t="s">
        <v>92</v>
      </c>
      <c r="W874" s="85">
        <v>0</v>
      </c>
      <c r="X874" s="87">
        <v>0</v>
      </c>
      <c r="Y874" s="1" t="s">
        <v>7166</v>
      </c>
    </row>
    <row r="875" spans="1:25" ht="50.1" hidden="1" customHeight="1" x14ac:dyDescent="0.25">
      <c r="A875" s="53" t="s">
        <v>92</v>
      </c>
      <c r="B875" s="53" t="str">
        <f>IF(COUNTIF('Aglomeracje 2022 r.'!$C$13:$C$207,' Dane pomocnicze (ze spr. 21)'!C875)=1,"TAK",IF(COUNTIF('Aglomeracje 2022 r.'!$C$13:$C$207,' Dane pomocnicze (ze spr. 21)'!C875)&gt;1,"TAK, UWAGA, wystepuje w sprawozdaniu więcej niż jeden raz!!!","BRAK"))</f>
        <v>BRAK</v>
      </c>
      <c r="C875" s="53" t="s">
        <v>966</v>
      </c>
      <c r="D875" s="53" t="s">
        <v>3352</v>
      </c>
      <c r="E875" s="53" t="s">
        <v>1639</v>
      </c>
      <c r="F875" s="53" t="s">
        <v>3193</v>
      </c>
      <c r="G875" s="53" t="s">
        <v>3257</v>
      </c>
      <c r="H875" s="53" t="s">
        <v>3200</v>
      </c>
      <c r="I875" s="53" t="s">
        <v>1868</v>
      </c>
      <c r="J875" s="53" t="s">
        <v>1636</v>
      </c>
      <c r="K875" s="53" t="s">
        <v>3352</v>
      </c>
      <c r="L875" s="53" t="s">
        <v>3715</v>
      </c>
      <c r="M875" s="53" t="s">
        <v>3352</v>
      </c>
      <c r="N875" s="53" t="s">
        <v>6685</v>
      </c>
      <c r="O875" s="54">
        <v>2306</v>
      </c>
      <c r="P875" s="53" t="s">
        <v>6686</v>
      </c>
      <c r="Q875" s="53">
        <v>1</v>
      </c>
      <c r="R875" s="55">
        <v>52.412399999999998</v>
      </c>
      <c r="S875" s="55">
        <v>17.869499999999999</v>
      </c>
      <c r="T875" s="55">
        <v>52.412399999999998</v>
      </c>
      <c r="U875" s="55">
        <v>17.869499999999999</v>
      </c>
      <c r="V875" s="53" t="s">
        <v>92</v>
      </c>
      <c r="W875" s="85">
        <v>0</v>
      </c>
      <c r="X875" s="87">
        <v>0</v>
      </c>
      <c r="Y875" s="1" t="s">
        <v>7166</v>
      </c>
    </row>
    <row r="876" spans="1:25" ht="50.1" hidden="1" customHeight="1" x14ac:dyDescent="0.25">
      <c r="A876" s="53" t="s">
        <v>92</v>
      </c>
      <c r="B876" s="53" t="str">
        <f>IF(COUNTIF('Aglomeracje 2022 r.'!$C$13:$C$207,' Dane pomocnicze (ze spr. 21)'!C876)=1,"TAK",IF(COUNTIF('Aglomeracje 2022 r.'!$C$13:$C$207,' Dane pomocnicze (ze spr. 21)'!C876)&gt;1,"TAK, UWAGA, wystepuje w sprawozdaniu więcej niż jeden raz!!!","BRAK"))</f>
        <v>BRAK</v>
      </c>
      <c r="C876" s="53" t="s">
        <v>967</v>
      </c>
      <c r="D876" s="53" t="s">
        <v>2290</v>
      </c>
      <c r="E876" s="53" t="s">
        <v>1639</v>
      </c>
      <c r="F876" s="53" t="s">
        <v>3193</v>
      </c>
      <c r="G876" s="53" t="s">
        <v>3207</v>
      </c>
      <c r="H876" s="53" t="s">
        <v>3200</v>
      </c>
      <c r="I876" s="53" t="s">
        <v>1868</v>
      </c>
      <c r="J876" s="53" t="s">
        <v>1636</v>
      </c>
      <c r="K876" s="53" t="s">
        <v>2290</v>
      </c>
      <c r="L876" s="53" t="s">
        <v>3669</v>
      </c>
      <c r="M876" s="53" t="s">
        <v>2290</v>
      </c>
      <c r="N876" s="53" t="s">
        <v>6687</v>
      </c>
      <c r="O876" s="54">
        <v>2090</v>
      </c>
      <c r="P876" s="53" t="s">
        <v>6688</v>
      </c>
      <c r="Q876" s="53">
        <v>1</v>
      </c>
      <c r="R876" s="55">
        <v>51.916600000000003</v>
      </c>
      <c r="S876" s="55">
        <v>18.616099999999999</v>
      </c>
      <c r="T876" s="55">
        <v>51.910899999999998</v>
      </c>
      <c r="U876" s="55">
        <v>18.595400000000001</v>
      </c>
      <c r="V876" s="53" t="s">
        <v>92</v>
      </c>
      <c r="W876" s="85">
        <v>0</v>
      </c>
      <c r="X876" s="87">
        <v>0</v>
      </c>
      <c r="Y876" s="1" t="s">
        <v>7166</v>
      </c>
    </row>
    <row r="877" spans="1:25" ht="50.1" hidden="1" customHeight="1" x14ac:dyDescent="0.25">
      <c r="A877" s="53" t="s">
        <v>92</v>
      </c>
      <c r="B877" s="53" t="str">
        <f>IF(COUNTIF('Aglomeracje 2022 r.'!$C$13:$C$207,' Dane pomocnicze (ze spr. 21)'!C877)=1,"TAK",IF(COUNTIF('Aglomeracje 2022 r.'!$C$13:$C$207,' Dane pomocnicze (ze spr. 21)'!C877)&gt;1,"TAK, UWAGA, wystepuje w sprawozdaniu więcej niż jeden raz!!!","BRAK"))</f>
        <v>BRAK</v>
      </c>
      <c r="C877" s="53" t="s">
        <v>968</v>
      </c>
      <c r="D877" s="53" t="s">
        <v>3353</v>
      </c>
      <c r="E877" s="53" t="s">
        <v>1639</v>
      </c>
      <c r="F877" s="53" t="s">
        <v>3193</v>
      </c>
      <c r="G877" s="53" t="s">
        <v>1712</v>
      </c>
      <c r="H877" s="53" t="s">
        <v>92</v>
      </c>
      <c r="I877" s="53" t="s">
        <v>1868</v>
      </c>
      <c r="J877" s="53" t="s">
        <v>1636</v>
      </c>
      <c r="K877" s="53" t="s">
        <v>3379</v>
      </c>
      <c r="L877" s="53" t="s">
        <v>3715</v>
      </c>
      <c r="M877" s="53" t="s">
        <v>3379</v>
      </c>
      <c r="N877" s="53" t="s">
        <v>6689</v>
      </c>
      <c r="O877" s="54">
        <v>3250</v>
      </c>
      <c r="P877" s="53" t="s">
        <v>6690</v>
      </c>
      <c r="Q877" s="53">
        <v>1</v>
      </c>
      <c r="R877" s="55">
        <v>52.067500000000003</v>
      </c>
      <c r="S877" s="55">
        <v>17.347778000000002</v>
      </c>
      <c r="T877" s="55">
        <v>52.067500000000003</v>
      </c>
      <c r="U877" s="55">
        <v>17.347778000000002</v>
      </c>
      <c r="V877" s="53" t="s">
        <v>92</v>
      </c>
      <c r="W877" s="85">
        <v>5</v>
      </c>
      <c r="X877" s="87">
        <v>7</v>
      </c>
      <c r="Y877" s="1" t="s">
        <v>7600</v>
      </c>
    </row>
    <row r="878" spans="1:25" ht="50.1" hidden="1" customHeight="1" x14ac:dyDescent="0.25">
      <c r="A878" s="53" t="s">
        <v>92</v>
      </c>
      <c r="B878" s="53" t="str">
        <f>IF(COUNTIF('Aglomeracje 2022 r.'!$C$13:$C$207,' Dane pomocnicze (ze spr. 21)'!C878)=1,"TAK",IF(COUNTIF('Aglomeracje 2022 r.'!$C$13:$C$207,' Dane pomocnicze (ze spr. 21)'!C878)&gt;1,"TAK, UWAGA, wystepuje w sprawozdaniu więcej niż jeden raz!!!","BRAK"))</f>
        <v>BRAK</v>
      </c>
      <c r="C878" s="53" t="s">
        <v>969</v>
      </c>
      <c r="D878" s="53" t="s">
        <v>3354</v>
      </c>
      <c r="E878" s="53" t="s">
        <v>1639</v>
      </c>
      <c r="F878" s="53" t="s">
        <v>3193</v>
      </c>
      <c r="G878" s="53" t="s">
        <v>3202</v>
      </c>
      <c r="H878" s="53" t="s">
        <v>3200</v>
      </c>
      <c r="I878" s="53" t="s">
        <v>1868</v>
      </c>
      <c r="J878" s="53" t="s">
        <v>1636</v>
      </c>
      <c r="K878" s="53" t="s">
        <v>3354</v>
      </c>
      <c r="L878" s="53" t="s">
        <v>3669</v>
      </c>
      <c r="M878" s="53" t="s">
        <v>3354</v>
      </c>
      <c r="N878" s="53" t="s">
        <v>6691</v>
      </c>
      <c r="O878" s="54">
        <v>2605</v>
      </c>
      <c r="P878" s="53" t="s">
        <v>6692</v>
      </c>
      <c r="Q878" s="53">
        <v>1</v>
      </c>
      <c r="R878" s="55">
        <v>52.425800000000002</v>
      </c>
      <c r="S878" s="55">
        <v>17.4876</v>
      </c>
      <c r="T878" s="55">
        <v>52.422699999999999</v>
      </c>
      <c r="U878" s="55">
        <v>17.496700000000001</v>
      </c>
      <c r="V878" s="53" t="s">
        <v>92</v>
      </c>
      <c r="W878" s="85">
        <v>0</v>
      </c>
      <c r="X878" s="87">
        <v>0</v>
      </c>
      <c r="Y878" s="1" t="s">
        <v>7166</v>
      </c>
    </row>
    <row r="879" spans="1:25" ht="50.1" hidden="1" customHeight="1" x14ac:dyDescent="0.25">
      <c r="A879" s="53" t="s">
        <v>92</v>
      </c>
      <c r="B879" s="53" t="str">
        <f>IF(COUNTIF('Aglomeracje 2022 r.'!$C$13:$C$207,' Dane pomocnicze (ze spr. 21)'!C879)=1,"TAK",IF(COUNTIF('Aglomeracje 2022 r.'!$C$13:$C$207,' Dane pomocnicze (ze spr. 21)'!C879)&gt;1,"TAK, UWAGA, wystepuje w sprawozdaniu więcej niż jeden raz!!!","BRAK"))</f>
        <v>BRAK</v>
      </c>
      <c r="C879" s="53" t="s">
        <v>970</v>
      </c>
      <c r="D879" s="53" t="s">
        <v>3355</v>
      </c>
      <c r="E879" s="53" t="s">
        <v>1639</v>
      </c>
      <c r="F879" s="53" t="s">
        <v>3193</v>
      </c>
      <c r="G879" s="53" t="s">
        <v>3194</v>
      </c>
      <c r="H879" s="53" t="s">
        <v>92</v>
      </c>
      <c r="I879" s="53" t="s">
        <v>1868</v>
      </c>
      <c r="J879" s="53" t="s">
        <v>1636</v>
      </c>
      <c r="K879" s="53" t="s">
        <v>3297</v>
      </c>
      <c r="L879" s="53" t="s">
        <v>3669</v>
      </c>
      <c r="M879" s="53" t="s">
        <v>3297</v>
      </c>
      <c r="N879" s="53" t="s">
        <v>6693</v>
      </c>
      <c r="O879" s="54">
        <v>3578</v>
      </c>
      <c r="P879" s="53" t="s">
        <v>6694</v>
      </c>
      <c r="Q879" s="53">
        <v>1</v>
      </c>
      <c r="R879" s="55">
        <v>52.280299999999997</v>
      </c>
      <c r="S879" s="55">
        <v>16.7026</v>
      </c>
      <c r="T879" s="55">
        <v>52.238900000000001</v>
      </c>
      <c r="U879" s="55">
        <v>16.617799999999999</v>
      </c>
      <c r="V879" s="53" t="s">
        <v>92</v>
      </c>
      <c r="W879" s="85">
        <v>0</v>
      </c>
      <c r="X879" s="87">
        <v>0</v>
      </c>
      <c r="Y879" s="1" t="s">
        <v>7166</v>
      </c>
    </row>
    <row r="880" spans="1:25" ht="50.1" hidden="1" customHeight="1" x14ac:dyDescent="0.25">
      <c r="A880" s="53" t="s">
        <v>92</v>
      </c>
      <c r="B880" s="53" t="str">
        <f>IF(COUNTIF('Aglomeracje 2022 r.'!$C$13:$C$207,' Dane pomocnicze (ze spr. 21)'!C880)=1,"TAK",IF(COUNTIF('Aglomeracje 2022 r.'!$C$13:$C$207,' Dane pomocnicze (ze spr. 21)'!C880)&gt;1,"TAK, UWAGA, wystepuje w sprawozdaniu więcej niż jeden raz!!!","BRAK"))</f>
        <v>BRAK</v>
      </c>
      <c r="C880" s="53" t="s">
        <v>971</v>
      </c>
      <c r="D880" s="53" t="s">
        <v>3356</v>
      </c>
      <c r="E880" s="53" t="s">
        <v>1639</v>
      </c>
      <c r="F880" s="53" t="s">
        <v>3193</v>
      </c>
      <c r="G880" s="53" t="s">
        <v>1712</v>
      </c>
      <c r="H880" s="53" t="s">
        <v>92</v>
      </c>
      <c r="I880" s="53" t="s">
        <v>1868</v>
      </c>
      <c r="J880" s="53" t="s">
        <v>1636</v>
      </c>
      <c r="K880" s="53" t="s">
        <v>3356</v>
      </c>
      <c r="L880" s="53" t="s">
        <v>3715</v>
      </c>
      <c r="M880" s="53" t="s">
        <v>3356</v>
      </c>
      <c r="N880" s="53" t="s">
        <v>6695</v>
      </c>
      <c r="O880" s="54">
        <v>5227</v>
      </c>
      <c r="P880" s="53" t="s">
        <v>6696</v>
      </c>
      <c r="Q880" s="53">
        <v>1</v>
      </c>
      <c r="R880" s="55">
        <v>52.156878800000001</v>
      </c>
      <c r="S880" s="55">
        <v>17.163649800000002</v>
      </c>
      <c r="T880" s="55">
        <v>52.16</v>
      </c>
      <c r="U880" s="55">
        <v>17.190000000000001</v>
      </c>
      <c r="V880" s="53" t="s">
        <v>92</v>
      </c>
      <c r="W880" s="85">
        <v>0</v>
      </c>
      <c r="X880" s="87">
        <v>0</v>
      </c>
      <c r="Y880" s="1" t="s">
        <v>7166</v>
      </c>
    </row>
    <row r="881" spans="1:25" ht="50.1" hidden="1" customHeight="1" x14ac:dyDescent="0.25">
      <c r="A881" s="53" t="s">
        <v>92</v>
      </c>
      <c r="B881" s="53" t="str">
        <f>IF(COUNTIF('Aglomeracje 2022 r.'!$C$13:$C$207,' Dane pomocnicze (ze spr. 21)'!C881)=1,"TAK",IF(COUNTIF('Aglomeracje 2022 r.'!$C$13:$C$207,' Dane pomocnicze (ze spr. 21)'!C881)&gt;1,"TAK, UWAGA, wystepuje w sprawozdaniu więcej niż jeden raz!!!","BRAK"))</f>
        <v>BRAK</v>
      </c>
      <c r="C881" s="53" t="s">
        <v>972</v>
      </c>
      <c r="D881" s="53" t="s">
        <v>3357</v>
      </c>
      <c r="E881" s="53" t="s">
        <v>1639</v>
      </c>
      <c r="F881" s="53" t="s">
        <v>3193</v>
      </c>
      <c r="G881" s="53" t="s">
        <v>3358</v>
      </c>
      <c r="H881" s="53" t="s">
        <v>3200</v>
      </c>
      <c r="I881" s="53" t="s">
        <v>1732</v>
      </c>
      <c r="J881" s="53" t="s">
        <v>1636</v>
      </c>
      <c r="K881" s="53" t="s">
        <v>6697</v>
      </c>
      <c r="L881" s="53" t="s">
        <v>3715</v>
      </c>
      <c r="M881" s="53" t="s">
        <v>6697</v>
      </c>
      <c r="N881" s="53" t="s">
        <v>6698</v>
      </c>
      <c r="O881" s="54">
        <v>2235</v>
      </c>
      <c r="P881" s="53" t="s">
        <v>6699</v>
      </c>
      <c r="Q881" s="53">
        <v>1</v>
      </c>
      <c r="R881" s="55">
        <v>52.269323999999997</v>
      </c>
      <c r="S881" s="55">
        <v>18.427600000000002</v>
      </c>
      <c r="T881" s="55">
        <v>52.2624</v>
      </c>
      <c r="U881" s="55">
        <v>18.41</v>
      </c>
      <c r="V881" s="53" t="s">
        <v>92</v>
      </c>
      <c r="W881" s="85">
        <v>2.71</v>
      </c>
      <c r="X881" s="87">
        <v>0</v>
      </c>
      <c r="Y881" s="1" t="s">
        <v>7518</v>
      </c>
    </row>
    <row r="882" spans="1:25" ht="50.1" hidden="1" customHeight="1" x14ac:dyDescent="0.25">
      <c r="A882" s="53" t="s">
        <v>92</v>
      </c>
      <c r="B882" s="53" t="str">
        <f>IF(COUNTIF('Aglomeracje 2022 r.'!$C$13:$C$207,' Dane pomocnicze (ze spr. 21)'!C882)=1,"TAK",IF(COUNTIF('Aglomeracje 2022 r.'!$C$13:$C$207,' Dane pomocnicze (ze spr. 21)'!C882)&gt;1,"TAK, UWAGA, wystepuje w sprawozdaniu więcej niż jeden raz!!!","BRAK"))</f>
        <v>BRAK</v>
      </c>
      <c r="C882" s="53" t="s">
        <v>973</v>
      </c>
      <c r="D882" s="53" t="s">
        <v>3359</v>
      </c>
      <c r="E882" s="53" t="s">
        <v>1639</v>
      </c>
      <c r="F882" s="53" t="s">
        <v>3193</v>
      </c>
      <c r="G882" s="53" t="s">
        <v>3360</v>
      </c>
      <c r="H882" s="53" t="s">
        <v>92</v>
      </c>
      <c r="I882" s="53" t="s">
        <v>1868</v>
      </c>
      <c r="J882" s="53" t="s">
        <v>1636</v>
      </c>
      <c r="K882" s="53" t="s">
        <v>6700</v>
      </c>
      <c r="L882" s="53" t="s">
        <v>3669</v>
      </c>
      <c r="M882" s="53" t="s">
        <v>6700</v>
      </c>
      <c r="N882" s="53" t="s">
        <v>6701</v>
      </c>
      <c r="O882" s="54">
        <v>3877</v>
      </c>
      <c r="P882" s="53" t="s">
        <v>6702</v>
      </c>
      <c r="Q882" s="53">
        <v>1</v>
      </c>
      <c r="R882" s="55">
        <v>52.375300000000003</v>
      </c>
      <c r="S882" s="55">
        <v>17.253399999999999</v>
      </c>
      <c r="T882" s="55">
        <v>52.624699999999997</v>
      </c>
      <c r="U882" s="55">
        <v>17.415700000000001</v>
      </c>
      <c r="V882" s="53" t="s">
        <v>92</v>
      </c>
      <c r="W882" s="85">
        <v>10</v>
      </c>
      <c r="X882" s="87">
        <v>0</v>
      </c>
      <c r="Y882" s="1" t="s">
        <v>7319</v>
      </c>
    </row>
    <row r="883" spans="1:25" ht="50.1" hidden="1" customHeight="1" x14ac:dyDescent="0.25">
      <c r="A883" s="53" t="s">
        <v>92</v>
      </c>
      <c r="B883" s="53" t="str">
        <f>IF(COUNTIF('Aglomeracje 2022 r.'!$C$13:$C$207,' Dane pomocnicze (ze spr. 21)'!C883)=1,"TAK",IF(COUNTIF('Aglomeracje 2022 r.'!$C$13:$C$207,' Dane pomocnicze (ze spr. 21)'!C883)&gt;1,"TAK, UWAGA, wystepuje w sprawozdaniu więcej niż jeden raz!!!","BRAK"))</f>
        <v>BRAK</v>
      </c>
      <c r="C883" s="53" t="s">
        <v>974</v>
      </c>
      <c r="D883" s="53" t="s">
        <v>3363</v>
      </c>
      <c r="E883" s="53" t="s">
        <v>1639</v>
      </c>
      <c r="F883" s="53" t="s">
        <v>3193</v>
      </c>
      <c r="G883" s="53" t="s">
        <v>3249</v>
      </c>
      <c r="H883" s="53" t="s">
        <v>92</v>
      </c>
      <c r="I883" s="53" t="s">
        <v>1868</v>
      </c>
      <c r="J883" s="53" t="s">
        <v>1636</v>
      </c>
      <c r="K883" s="53" t="s">
        <v>3363</v>
      </c>
      <c r="L883" s="53" t="s">
        <v>3715</v>
      </c>
      <c r="M883" s="53" t="s">
        <v>3363</v>
      </c>
      <c r="N883" s="53" t="s">
        <v>6707</v>
      </c>
      <c r="O883" s="54">
        <v>5900</v>
      </c>
      <c r="P883" s="53">
        <v>0</v>
      </c>
      <c r="Q883" s="53">
        <v>1</v>
      </c>
      <c r="R883" s="55">
        <v>52.738100000000003</v>
      </c>
      <c r="S883" s="55">
        <v>16.738099999999999</v>
      </c>
      <c r="T883" s="55">
        <v>52.786799999999999</v>
      </c>
      <c r="U883" s="55">
        <v>16.737100000000002</v>
      </c>
      <c r="V883" s="53" t="s">
        <v>92</v>
      </c>
      <c r="W883" s="85">
        <v>12</v>
      </c>
      <c r="X883" s="87">
        <v>0</v>
      </c>
      <c r="Y883" s="1" t="s">
        <v>7467</v>
      </c>
    </row>
    <row r="884" spans="1:25" ht="50.1" hidden="1" customHeight="1" x14ac:dyDescent="0.25">
      <c r="A884" s="53" t="s">
        <v>92</v>
      </c>
      <c r="B884" s="53" t="str">
        <f>IF(COUNTIF('Aglomeracje 2022 r.'!$C$13:$C$207,' Dane pomocnicze (ze spr. 21)'!C884)=1,"TAK",IF(COUNTIF('Aglomeracje 2022 r.'!$C$13:$C$207,' Dane pomocnicze (ze spr. 21)'!C884)&gt;1,"TAK, UWAGA, wystepuje w sprawozdaniu więcej niż jeden raz!!!","BRAK"))</f>
        <v>BRAK</v>
      </c>
      <c r="C884" s="53" t="s">
        <v>975</v>
      </c>
      <c r="D884" s="53" t="s">
        <v>3364</v>
      </c>
      <c r="E884" s="53" t="s">
        <v>1639</v>
      </c>
      <c r="F884" s="53" t="s">
        <v>3193</v>
      </c>
      <c r="G884" s="53" t="s">
        <v>3203</v>
      </c>
      <c r="H884" s="53" t="s">
        <v>3200</v>
      </c>
      <c r="I884" s="53" t="s">
        <v>1868</v>
      </c>
      <c r="J884" s="53" t="s">
        <v>1636</v>
      </c>
      <c r="K884" s="53" t="s">
        <v>3364</v>
      </c>
      <c r="L884" s="53" t="s">
        <v>3715</v>
      </c>
      <c r="M884" s="53" t="s">
        <v>3364</v>
      </c>
      <c r="N884" s="53" t="s">
        <v>6708</v>
      </c>
      <c r="O884" s="54">
        <v>2649</v>
      </c>
      <c r="P884" s="53" t="s">
        <v>1637</v>
      </c>
      <c r="Q884" s="53">
        <v>1</v>
      </c>
      <c r="R884" s="55">
        <v>52.2746</v>
      </c>
      <c r="S884" s="55">
        <v>18.6022</v>
      </c>
      <c r="T884" s="55">
        <v>52.269399999999997</v>
      </c>
      <c r="U884" s="55">
        <v>18.5901</v>
      </c>
      <c r="V884" s="53" t="s">
        <v>92</v>
      </c>
      <c r="W884" s="85">
        <v>0</v>
      </c>
      <c r="X884" s="87">
        <v>0</v>
      </c>
      <c r="Y884" s="1" t="s">
        <v>7166</v>
      </c>
    </row>
    <row r="885" spans="1:25" ht="50.1" hidden="1" customHeight="1" x14ac:dyDescent="0.25">
      <c r="A885" s="53" t="s">
        <v>92</v>
      </c>
      <c r="B885" s="53" t="str">
        <f>IF(COUNTIF('Aglomeracje 2022 r.'!$C$13:$C$207,' Dane pomocnicze (ze spr. 21)'!C885)=1,"TAK",IF(COUNTIF('Aglomeracje 2022 r.'!$C$13:$C$207,' Dane pomocnicze (ze spr. 21)'!C885)&gt;1,"TAK, UWAGA, wystepuje w sprawozdaniu więcej niż jeden raz!!!","BRAK"))</f>
        <v>BRAK</v>
      </c>
      <c r="C885" s="53" t="s">
        <v>976</v>
      </c>
      <c r="D885" s="53" t="s">
        <v>3365</v>
      </c>
      <c r="E885" s="53" t="s">
        <v>1650</v>
      </c>
      <c r="F885" s="53" t="s">
        <v>3193</v>
      </c>
      <c r="G885" s="53" t="s">
        <v>3194</v>
      </c>
      <c r="H885" s="53" t="s">
        <v>92</v>
      </c>
      <c r="I885" s="53" t="s">
        <v>1868</v>
      </c>
      <c r="J885" s="53" t="s">
        <v>1636</v>
      </c>
      <c r="K885" s="53" t="s">
        <v>3347</v>
      </c>
      <c r="L885" s="53" t="s">
        <v>3715</v>
      </c>
      <c r="M885" s="53" t="s">
        <v>3347</v>
      </c>
      <c r="N885" s="53" t="s">
        <v>6709</v>
      </c>
      <c r="O885" s="54">
        <v>15502</v>
      </c>
      <c r="P885" s="53" t="s">
        <v>6710</v>
      </c>
      <c r="Q885" s="53">
        <v>2</v>
      </c>
      <c r="R885" s="55">
        <v>0</v>
      </c>
      <c r="S885" s="55">
        <v>0</v>
      </c>
      <c r="T885" s="55">
        <v>0</v>
      </c>
      <c r="U885" s="55">
        <v>0</v>
      </c>
      <c r="V885" s="53" t="s">
        <v>92</v>
      </c>
      <c r="W885" s="85">
        <v>0</v>
      </c>
      <c r="X885" s="87">
        <v>1</v>
      </c>
      <c r="Y885" s="1" t="s">
        <v>7314</v>
      </c>
    </row>
    <row r="886" spans="1:25" ht="50.1" hidden="1" customHeight="1" x14ac:dyDescent="0.25">
      <c r="A886" s="53" t="s">
        <v>92</v>
      </c>
      <c r="B886" s="53" t="str">
        <f>IF(COUNTIF('Aglomeracje 2022 r.'!$C$13:$C$207,' Dane pomocnicze (ze spr. 21)'!C886)=1,"TAK",IF(COUNTIF('Aglomeracje 2022 r.'!$C$13:$C$207,' Dane pomocnicze (ze spr. 21)'!C886)&gt;1,"TAK, UWAGA, wystepuje w sprawozdaniu więcej niż jeden raz!!!","BRAK"))</f>
        <v>BRAK</v>
      </c>
      <c r="C886" s="53" t="s">
        <v>977</v>
      </c>
      <c r="D886" s="53" t="s">
        <v>3366</v>
      </c>
      <c r="E886" s="53" t="s">
        <v>1639</v>
      </c>
      <c r="F886" s="53" t="s">
        <v>3193</v>
      </c>
      <c r="G886" s="53" t="s">
        <v>3367</v>
      </c>
      <c r="H886" s="53" t="s">
        <v>92</v>
      </c>
      <c r="I886" s="53" t="s">
        <v>1868</v>
      </c>
      <c r="J886" s="53" t="s">
        <v>1636</v>
      </c>
      <c r="K886" s="53" t="s">
        <v>6711</v>
      </c>
      <c r="L886" s="53" t="s">
        <v>3715</v>
      </c>
      <c r="M886" s="53" t="s">
        <v>3366</v>
      </c>
      <c r="N886" s="53" t="s">
        <v>6712</v>
      </c>
      <c r="O886" s="54">
        <v>3077</v>
      </c>
      <c r="P886" s="53" t="s">
        <v>6713</v>
      </c>
      <c r="Q886" s="53">
        <v>1</v>
      </c>
      <c r="R886" s="55">
        <v>52.443600000000004</v>
      </c>
      <c r="S886" s="55">
        <v>17.194600000000001</v>
      </c>
      <c r="T886" s="55">
        <v>52.444899999999997</v>
      </c>
      <c r="U886" s="55">
        <v>17.196999999999999</v>
      </c>
      <c r="V886" s="53" t="s">
        <v>92</v>
      </c>
      <c r="W886" s="85">
        <v>1.53</v>
      </c>
      <c r="X886" s="87">
        <v>0</v>
      </c>
      <c r="Y886" s="1" t="s">
        <v>7601</v>
      </c>
    </row>
    <row r="887" spans="1:25" ht="50.1" hidden="1" customHeight="1" x14ac:dyDescent="0.25">
      <c r="A887" s="53" t="s">
        <v>92</v>
      </c>
      <c r="B887" s="53" t="str">
        <f>IF(COUNTIF('Aglomeracje 2022 r.'!$C$13:$C$207,' Dane pomocnicze (ze spr. 21)'!C887)=1,"TAK",IF(COUNTIF('Aglomeracje 2022 r.'!$C$13:$C$207,' Dane pomocnicze (ze spr. 21)'!C887)&gt;1,"TAK, UWAGA, wystepuje w sprawozdaniu więcej niż jeden raz!!!","BRAK"))</f>
        <v>BRAK</v>
      </c>
      <c r="C887" s="53" t="s">
        <v>978</v>
      </c>
      <c r="D887" s="53" t="s">
        <v>3369</v>
      </c>
      <c r="E887" s="53" t="s">
        <v>1639</v>
      </c>
      <c r="F887" s="53" t="s">
        <v>3193</v>
      </c>
      <c r="G887" s="53" t="s">
        <v>3244</v>
      </c>
      <c r="H887" s="53" t="s">
        <v>92</v>
      </c>
      <c r="I887" s="53" t="s">
        <v>1868</v>
      </c>
      <c r="J887" s="53" t="s">
        <v>1636</v>
      </c>
      <c r="K887" s="53" t="s">
        <v>3369</v>
      </c>
      <c r="L887" s="53" t="s">
        <v>3669</v>
      </c>
      <c r="M887" s="53" t="s">
        <v>3369</v>
      </c>
      <c r="N887" s="53" t="s">
        <v>6716</v>
      </c>
      <c r="O887" s="54">
        <v>2108</v>
      </c>
      <c r="P887" s="53" t="s">
        <v>6717</v>
      </c>
      <c r="Q887" s="53">
        <v>1</v>
      </c>
      <c r="R887" s="55">
        <v>52.628399999999999</v>
      </c>
      <c r="S887" s="55">
        <v>16.445900000000002</v>
      </c>
      <c r="T887" s="55">
        <v>52.373399999999997</v>
      </c>
      <c r="U887" s="55">
        <v>16.273900000000001</v>
      </c>
      <c r="V887" s="53" t="s">
        <v>92</v>
      </c>
      <c r="W887" s="85">
        <v>0.5</v>
      </c>
      <c r="X887" s="87">
        <v>0</v>
      </c>
      <c r="Y887" s="1" t="s">
        <v>7167</v>
      </c>
    </row>
    <row r="888" spans="1:25" ht="50.1" hidden="1" customHeight="1" x14ac:dyDescent="0.25">
      <c r="A888" s="53" t="s">
        <v>92</v>
      </c>
      <c r="B888" s="53" t="str">
        <f>IF(COUNTIF('Aglomeracje 2022 r.'!$C$13:$C$207,' Dane pomocnicze (ze spr. 21)'!C888)=1,"TAK",IF(COUNTIF('Aglomeracje 2022 r.'!$C$13:$C$207,' Dane pomocnicze (ze spr. 21)'!C888)&gt;1,"TAK, UWAGA, wystepuje w sprawozdaniu więcej niż jeden raz!!!","BRAK"))</f>
        <v>BRAK</v>
      </c>
      <c r="C888" s="53" t="s">
        <v>979</v>
      </c>
      <c r="D888" s="53" t="s">
        <v>3370</v>
      </c>
      <c r="E888" s="53" t="s">
        <v>1639</v>
      </c>
      <c r="F888" s="53" t="s">
        <v>3193</v>
      </c>
      <c r="G888" s="53" t="s">
        <v>3371</v>
      </c>
      <c r="H888" s="53" t="s">
        <v>92</v>
      </c>
      <c r="I888" s="53" t="s">
        <v>1868</v>
      </c>
      <c r="J888" s="53" t="s">
        <v>1636</v>
      </c>
      <c r="K888" s="53" t="s">
        <v>6718</v>
      </c>
      <c r="L888" s="53" t="s">
        <v>3715</v>
      </c>
      <c r="M888" s="53" t="s">
        <v>6718</v>
      </c>
      <c r="N888" s="53" t="s">
        <v>6719</v>
      </c>
      <c r="O888" s="54">
        <v>2577</v>
      </c>
      <c r="P888" s="53" t="s">
        <v>6720</v>
      </c>
      <c r="Q888" s="53">
        <v>1</v>
      </c>
      <c r="R888" s="55">
        <v>52.11</v>
      </c>
      <c r="S888" s="55">
        <v>17.3734</v>
      </c>
      <c r="T888" s="55">
        <v>52.130400000000002</v>
      </c>
      <c r="U888" s="55">
        <v>17.310400000000001</v>
      </c>
      <c r="V888" s="53" t="s">
        <v>92</v>
      </c>
      <c r="W888" s="85">
        <v>0</v>
      </c>
      <c r="X888" s="87">
        <v>0</v>
      </c>
      <c r="Y888" s="1" t="s">
        <v>7166</v>
      </c>
    </row>
    <row r="889" spans="1:25" ht="50.1" hidden="1" customHeight="1" x14ac:dyDescent="0.25">
      <c r="A889" s="53" t="s">
        <v>92</v>
      </c>
      <c r="B889" s="53" t="str">
        <f>IF(COUNTIF('Aglomeracje 2022 r.'!$C$13:$C$207,' Dane pomocnicze (ze spr. 21)'!C889)=1,"TAK",IF(COUNTIF('Aglomeracje 2022 r.'!$C$13:$C$207,' Dane pomocnicze (ze spr. 21)'!C889)&gt;1,"TAK, UWAGA, wystepuje w sprawozdaniu więcej niż jeden raz!!!","BRAK"))</f>
        <v>BRAK</v>
      </c>
      <c r="C889" s="53" t="s">
        <v>980</v>
      </c>
      <c r="D889" s="53" t="s">
        <v>3372</v>
      </c>
      <c r="E889" s="53" t="s">
        <v>1639</v>
      </c>
      <c r="F889" s="53" t="s">
        <v>3193</v>
      </c>
      <c r="G889" s="53" t="s">
        <v>3282</v>
      </c>
      <c r="H889" s="53" t="s">
        <v>3200</v>
      </c>
      <c r="I889" s="53" t="s">
        <v>1868</v>
      </c>
      <c r="J889" s="53" t="s">
        <v>1636</v>
      </c>
      <c r="K889" s="53" t="s">
        <v>2100</v>
      </c>
      <c r="L889" s="53" t="s">
        <v>3715</v>
      </c>
      <c r="M889" s="53" t="s">
        <v>6721</v>
      </c>
      <c r="N889" s="53" t="s">
        <v>6722</v>
      </c>
      <c r="O889" s="54">
        <v>2961</v>
      </c>
      <c r="P889" s="53" t="s">
        <v>980</v>
      </c>
      <c r="Q889" s="53">
        <v>1</v>
      </c>
      <c r="R889" s="55">
        <v>52.154699999999998</v>
      </c>
      <c r="S889" s="55">
        <v>18.052900000000001</v>
      </c>
      <c r="T889" s="55">
        <v>52.183599999999998</v>
      </c>
      <c r="U889" s="55">
        <v>18.129899999999999</v>
      </c>
      <c r="V889" s="53" t="s">
        <v>92</v>
      </c>
      <c r="W889" s="85">
        <v>9.0299999999999994</v>
      </c>
      <c r="X889" s="87">
        <v>0</v>
      </c>
      <c r="Y889" s="1" t="s">
        <v>7602</v>
      </c>
    </row>
    <row r="890" spans="1:25" ht="50.1" hidden="1" customHeight="1" x14ac:dyDescent="0.25">
      <c r="A890" s="53" t="s">
        <v>92</v>
      </c>
      <c r="B890" s="53" t="str">
        <f>IF(COUNTIF('Aglomeracje 2022 r.'!$C$13:$C$207,' Dane pomocnicze (ze spr. 21)'!C890)=1,"TAK",IF(COUNTIF('Aglomeracje 2022 r.'!$C$13:$C$207,' Dane pomocnicze (ze spr. 21)'!C890)&gt;1,"TAK, UWAGA, wystepuje w sprawozdaniu więcej niż jeden raz!!!","BRAK"))</f>
        <v>BRAK</v>
      </c>
      <c r="C890" s="53" t="s">
        <v>981</v>
      </c>
      <c r="D890" s="53" t="s">
        <v>3373</v>
      </c>
      <c r="E890" s="53" t="s">
        <v>1639</v>
      </c>
      <c r="F890" s="53" t="s">
        <v>3193</v>
      </c>
      <c r="G890" s="53" t="s">
        <v>3221</v>
      </c>
      <c r="H890" s="53" t="s">
        <v>2081</v>
      </c>
      <c r="I890" s="53" t="s">
        <v>1868</v>
      </c>
      <c r="J890" s="53" t="s">
        <v>1636</v>
      </c>
      <c r="K890" s="53" t="s">
        <v>3373</v>
      </c>
      <c r="L890" s="53" t="s">
        <v>3715</v>
      </c>
      <c r="M890" s="53" t="s">
        <v>3373</v>
      </c>
      <c r="N890" s="53" t="s">
        <v>6723</v>
      </c>
      <c r="O890" s="54">
        <v>2433</v>
      </c>
      <c r="P890" s="53" t="s">
        <v>6724</v>
      </c>
      <c r="Q890" s="53">
        <v>1</v>
      </c>
      <c r="R890" s="55">
        <v>51.213000000000001</v>
      </c>
      <c r="S890" s="55">
        <v>18.103400000000001</v>
      </c>
      <c r="T890" s="55">
        <v>51.208100000000002</v>
      </c>
      <c r="U890" s="55">
        <v>18.132200000000001</v>
      </c>
      <c r="V890" s="53" t="s">
        <v>92</v>
      </c>
      <c r="W890" s="85">
        <v>13.84</v>
      </c>
      <c r="X890" s="87">
        <v>0</v>
      </c>
      <c r="Y890" s="1" t="s">
        <v>7603</v>
      </c>
    </row>
    <row r="891" spans="1:25" ht="50.1" hidden="1" customHeight="1" x14ac:dyDescent="0.25">
      <c r="A891" s="53" t="s">
        <v>92</v>
      </c>
      <c r="B891" s="53" t="str">
        <f>IF(COUNTIF('Aglomeracje 2022 r.'!$C$13:$C$207,' Dane pomocnicze (ze spr. 21)'!C891)=1,"TAK",IF(COUNTIF('Aglomeracje 2022 r.'!$C$13:$C$207,' Dane pomocnicze (ze spr. 21)'!C891)&gt;1,"TAK, UWAGA, wystepuje w sprawozdaniu więcej niż jeden raz!!!","BRAK"))</f>
        <v>BRAK</v>
      </c>
      <c r="C891" s="53" t="s">
        <v>982</v>
      </c>
      <c r="D891" s="53" t="s">
        <v>3374</v>
      </c>
      <c r="E891" s="53" t="s">
        <v>1639</v>
      </c>
      <c r="F891" s="53" t="s">
        <v>3193</v>
      </c>
      <c r="G891" s="53" t="s">
        <v>3259</v>
      </c>
      <c r="H891" s="53" t="s">
        <v>2081</v>
      </c>
      <c r="I891" s="53" t="s">
        <v>1868</v>
      </c>
      <c r="J891" s="53" t="s">
        <v>1636</v>
      </c>
      <c r="K891" s="53" t="s">
        <v>6725</v>
      </c>
      <c r="L891" s="53" t="s">
        <v>3715</v>
      </c>
      <c r="M891" s="53" t="s">
        <v>6726</v>
      </c>
      <c r="N891" s="53" t="s">
        <v>6727</v>
      </c>
      <c r="O891" s="54">
        <v>2012</v>
      </c>
      <c r="P891" s="53">
        <v>0</v>
      </c>
      <c r="Q891" s="53">
        <v>1</v>
      </c>
      <c r="R891" s="55">
        <v>51.645800000000001</v>
      </c>
      <c r="S891" s="55">
        <v>18.180399999999999</v>
      </c>
      <c r="T891" s="55">
        <v>51.646700000000003</v>
      </c>
      <c r="U891" s="55">
        <v>18.1419</v>
      </c>
      <c r="V891" s="53" t="s">
        <v>92</v>
      </c>
      <c r="W891" s="85">
        <v>0</v>
      </c>
      <c r="X891" s="87">
        <v>0</v>
      </c>
      <c r="Y891" s="1" t="s">
        <v>7166</v>
      </c>
    </row>
    <row r="892" spans="1:25" ht="50.1" hidden="1" customHeight="1" x14ac:dyDescent="0.25">
      <c r="A892" s="53" t="s">
        <v>92</v>
      </c>
      <c r="B892" s="53" t="str">
        <f>IF(COUNTIF('Aglomeracje 2022 r.'!$C$13:$C$207,' Dane pomocnicze (ze spr. 21)'!C892)=1,"TAK",IF(COUNTIF('Aglomeracje 2022 r.'!$C$13:$C$207,' Dane pomocnicze (ze spr. 21)'!C892)&gt;1,"TAK, UWAGA, wystepuje w sprawozdaniu więcej niż jeden raz!!!","BRAK"))</f>
        <v>BRAK</v>
      </c>
      <c r="C892" s="53" t="s">
        <v>983</v>
      </c>
      <c r="D892" s="53" t="s">
        <v>2065</v>
      </c>
      <c r="E892" s="53" t="s">
        <v>1639</v>
      </c>
      <c r="F892" s="53" t="s">
        <v>3193</v>
      </c>
      <c r="G892" s="53" t="s">
        <v>3259</v>
      </c>
      <c r="H892" s="53" t="s">
        <v>2081</v>
      </c>
      <c r="I892" s="53" t="s">
        <v>1868</v>
      </c>
      <c r="J892" s="53" t="s">
        <v>1636</v>
      </c>
      <c r="K892" s="53" t="s">
        <v>2065</v>
      </c>
      <c r="L892" s="53" t="s">
        <v>3715</v>
      </c>
      <c r="M892" s="53" t="s">
        <v>2065</v>
      </c>
      <c r="N892" s="53" t="s">
        <v>6728</v>
      </c>
      <c r="O892" s="54">
        <v>2032</v>
      </c>
      <c r="P892" s="53" t="s">
        <v>6729</v>
      </c>
      <c r="Q892" s="53">
        <v>1</v>
      </c>
      <c r="R892" s="55">
        <v>51.594160000000002</v>
      </c>
      <c r="S892" s="55">
        <v>18.255980000000001</v>
      </c>
      <c r="T892" s="55">
        <v>51.601300000000002</v>
      </c>
      <c r="U892" s="55">
        <v>18.257300000000001</v>
      </c>
      <c r="V892" s="53" t="s">
        <v>92</v>
      </c>
      <c r="W892" s="85">
        <v>0</v>
      </c>
      <c r="X892" s="87">
        <v>0</v>
      </c>
      <c r="Y892" s="1" t="s">
        <v>7166</v>
      </c>
    </row>
    <row r="893" spans="1:25" ht="50.1" hidden="1" customHeight="1" x14ac:dyDescent="0.25">
      <c r="A893" s="53" t="s">
        <v>92</v>
      </c>
      <c r="B893" s="53" t="str">
        <f>IF(COUNTIF('Aglomeracje 2022 r.'!$C$13:$C$207,' Dane pomocnicze (ze spr. 21)'!C893)=1,"TAK",IF(COUNTIF('Aglomeracje 2022 r.'!$C$13:$C$207,' Dane pomocnicze (ze spr. 21)'!C893)&gt;1,"TAK, UWAGA, wystepuje w sprawozdaniu więcej niż jeden raz!!!","BRAK"))</f>
        <v>BRAK</v>
      </c>
      <c r="C893" s="53" t="s">
        <v>984</v>
      </c>
      <c r="D893" s="53" t="s">
        <v>3378</v>
      </c>
      <c r="E893" s="53" t="s">
        <v>1639</v>
      </c>
      <c r="F893" s="53" t="s">
        <v>3193</v>
      </c>
      <c r="G893" s="53" t="s">
        <v>3209</v>
      </c>
      <c r="H893" s="53" t="s">
        <v>2081</v>
      </c>
      <c r="I893" s="53" t="s">
        <v>1868</v>
      </c>
      <c r="J893" s="53" t="s">
        <v>1636</v>
      </c>
      <c r="K893" s="53" t="s">
        <v>6583</v>
      </c>
      <c r="L893" s="53" t="s">
        <v>3669</v>
      </c>
      <c r="M893" s="53" t="s">
        <v>6583</v>
      </c>
      <c r="N893" s="53" t="s">
        <v>6735</v>
      </c>
      <c r="O893" s="54">
        <v>2441</v>
      </c>
      <c r="P893" s="53" t="s">
        <v>6585</v>
      </c>
      <c r="Q893" s="53">
        <v>1</v>
      </c>
      <c r="R893" s="55">
        <v>52.070099999999996</v>
      </c>
      <c r="S893" s="55">
        <v>17.563199999999998</v>
      </c>
      <c r="T893" s="55">
        <v>52.092399999999998</v>
      </c>
      <c r="U893" s="55">
        <v>17.6144</v>
      </c>
      <c r="V893" s="53" t="s">
        <v>92</v>
      </c>
      <c r="W893" s="85">
        <v>0</v>
      </c>
      <c r="X893" s="87">
        <v>0</v>
      </c>
      <c r="Y893" s="1" t="s">
        <v>7166</v>
      </c>
    </row>
    <row r="894" spans="1:25" ht="50.1" hidden="1" customHeight="1" x14ac:dyDescent="0.25">
      <c r="A894" s="53" t="s">
        <v>92</v>
      </c>
      <c r="B894" s="53" t="str">
        <f>IF(COUNTIF('Aglomeracje 2022 r.'!$C$13:$C$207,' Dane pomocnicze (ze spr. 21)'!C894)=1,"TAK",IF(COUNTIF('Aglomeracje 2022 r.'!$C$13:$C$207,' Dane pomocnicze (ze spr. 21)'!C894)&gt;1,"TAK, UWAGA, wystepuje w sprawozdaniu więcej niż jeden raz!!!","BRAK"))</f>
        <v>BRAK</v>
      </c>
      <c r="C894" s="53" t="s">
        <v>985</v>
      </c>
      <c r="D894" s="53" t="s">
        <v>3379</v>
      </c>
      <c r="E894" s="53" t="s">
        <v>1639</v>
      </c>
      <c r="F894" s="53" t="s">
        <v>3193</v>
      </c>
      <c r="G894" s="53" t="s">
        <v>1712</v>
      </c>
      <c r="H894" s="53" t="s">
        <v>92</v>
      </c>
      <c r="I894" s="53" t="s">
        <v>1868</v>
      </c>
      <c r="J894" s="53" t="s">
        <v>1636</v>
      </c>
      <c r="K894" s="53" t="s">
        <v>3379</v>
      </c>
      <c r="L894" s="53" t="s">
        <v>3715</v>
      </c>
      <c r="M894" s="53" t="s">
        <v>3379</v>
      </c>
      <c r="N894" s="53" t="s">
        <v>6736</v>
      </c>
      <c r="O894" s="54">
        <v>2778</v>
      </c>
      <c r="P894" s="53" t="s">
        <v>6690</v>
      </c>
      <c r="Q894" s="53">
        <v>1</v>
      </c>
      <c r="R894" s="55">
        <v>52.067500000000003</v>
      </c>
      <c r="S894" s="55">
        <v>17.347778000000002</v>
      </c>
      <c r="T894" s="55">
        <v>52.090555999999999</v>
      </c>
      <c r="U894" s="55">
        <v>17.398056</v>
      </c>
      <c r="V894" s="53" t="s">
        <v>92</v>
      </c>
      <c r="W894" s="85">
        <v>1</v>
      </c>
      <c r="X894" s="87">
        <v>2</v>
      </c>
      <c r="Y894" s="1" t="s">
        <v>7604</v>
      </c>
    </row>
    <row r="895" spans="1:25" ht="50.1" hidden="1" customHeight="1" x14ac:dyDescent="0.25">
      <c r="A895" s="53" t="s">
        <v>92</v>
      </c>
      <c r="B895" s="53" t="str">
        <f>IF(COUNTIF('Aglomeracje 2022 r.'!$C$13:$C$207,' Dane pomocnicze (ze spr. 21)'!C895)=1,"TAK",IF(COUNTIF('Aglomeracje 2022 r.'!$C$13:$C$207,' Dane pomocnicze (ze spr. 21)'!C895)&gt;1,"TAK, UWAGA, wystepuje w sprawozdaniu więcej niż jeden raz!!!","BRAK"))</f>
        <v>BRAK</v>
      </c>
      <c r="C895" s="53" t="s">
        <v>986</v>
      </c>
      <c r="D895" s="53" t="s">
        <v>3380</v>
      </c>
      <c r="E895" s="53" t="s">
        <v>1639</v>
      </c>
      <c r="F895" s="53" t="s">
        <v>3193</v>
      </c>
      <c r="G895" s="53" t="s">
        <v>3244</v>
      </c>
      <c r="H895" s="53" t="s">
        <v>92</v>
      </c>
      <c r="I895" s="53" t="s">
        <v>1868</v>
      </c>
      <c r="J895" s="53" t="s">
        <v>1636</v>
      </c>
      <c r="K895" s="53" t="s">
        <v>3243</v>
      </c>
      <c r="L895" s="53" t="s">
        <v>3669</v>
      </c>
      <c r="M895" s="53" t="s">
        <v>3243</v>
      </c>
      <c r="N895" s="53" t="s">
        <v>6737</v>
      </c>
      <c r="O895" s="54">
        <v>2254</v>
      </c>
      <c r="P895" s="53" t="s">
        <v>986</v>
      </c>
      <c r="Q895" s="53">
        <v>1</v>
      </c>
      <c r="R895" s="55">
        <v>52.606999999999999</v>
      </c>
      <c r="S895" s="55">
        <v>16.5823</v>
      </c>
      <c r="T895" s="55">
        <v>52.563699999999997</v>
      </c>
      <c r="U895" s="55">
        <v>16.457000000000001</v>
      </c>
      <c r="V895" s="53" t="s">
        <v>92</v>
      </c>
      <c r="W895" s="85">
        <v>0.4</v>
      </c>
      <c r="X895" s="87">
        <v>0</v>
      </c>
      <c r="Y895" s="1" t="s">
        <v>7169</v>
      </c>
    </row>
    <row r="896" spans="1:25" ht="50.1" hidden="1" customHeight="1" x14ac:dyDescent="0.25">
      <c r="A896" s="53" t="s">
        <v>92</v>
      </c>
      <c r="B896" s="53" t="str">
        <f>IF(COUNTIF('Aglomeracje 2022 r.'!$C$13:$C$207,' Dane pomocnicze (ze spr. 21)'!C896)=1,"TAK",IF(COUNTIF('Aglomeracje 2022 r.'!$C$13:$C$207,' Dane pomocnicze (ze spr. 21)'!C896)&gt;1,"TAK, UWAGA, wystepuje w sprawozdaniu więcej niż jeden raz!!!","BRAK"))</f>
        <v>BRAK</v>
      </c>
      <c r="C896" s="53" t="s">
        <v>987</v>
      </c>
      <c r="D896" s="53" t="s">
        <v>3384</v>
      </c>
      <c r="E896" s="53" t="s">
        <v>1639</v>
      </c>
      <c r="F896" s="53" t="s">
        <v>3193</v>
      </c>
      <c r="G896" s="53" t="s">
        <v>3194</v>
      </c>
      <c r="H896" s="53" t="s">
        <v>92</v>
      </c>
      <c r="I896" s="53" t="s">
        <v>1868</v>
      </c>
      <c r="J896" s="53" t="s">
        <v>1636</v>
      </c>
      <c r="K896" s="53" t="s">
        <v>6745</v>
      </c>
      <c r="L896" s="53" t="s">
        <v>3715</v>
      </c>
      <c r="M896" s="53" t="s">
        <v>6745</v>
      </c>
      <c r="N896" s="53" t="s">
        <v>6746</v>
      </c>
      <c r="O896" s="54">
        <v>10938</v>
      </c>
      <c r="P896" s="53" t="s">
        <v>6747</v>
      </c>
      <c r="Q896" s="53">
        <v>1</v>
      </c>
      <c r="R896" s="55">
        <v>52.3264</v>
      </c>
      <c r="S896" s="55">
        <v>17.145099999999999</v>
      </c>
      <c r="T896" s="55">
        <v>52.314300000000003</v>
      </c>
      <c r="U896" s="55">
        <v>17.147300000000001</v>
      </c>
      <c r="V896" s="53" t="s">
        <v>92</v>
      </c>
      <c r="W896" s="85">
        <v>49</v>
      </c>
      <c r="X896" s="87">
        <v>6.6</v>
      </c>
      <c r="Y896" s="1" t="s">
        <v>7605</v>
      </c>
    </row>
    <row r="897" spans="1:25" ht="50.1" hidden="1" customHeight="1" x14ac:dyDescent="0.25">
      <c r="A897" s="53" t="s">
        <v>92</v>
      </c>
      <c r="B897" s="53" t="str">
        <f>IF(COUNTIF('Aglomeracje 2022 r.'!$C$13:$C$207,' Dane pomocnicze (ze spr. 21)'!C897)=1,"TAK",IF(COUNTIF('Aglomeracje 2022 r.'!$C$13:$C$207,' Dane pomocnicze (ze spr. 21)'!C897)&gt;1,"TAK, UWAGA, wystepuje w sprawozdaniu więcej niż jeden raz!!!","BRAK"))</f>
        <v>BRAK</v>
      </c>
      <c r="C897" s="53" t="s">
        <v>988</v>
      </c>
      <c r="D897" s="53" t="s">
        <v>3385</v>
      </c>
      <c r="E897" s="53" t="s">
        <v>1639</v>
      </c>
      <c r="F897" s="53" t="s">
        <v>3193</v>
      </c>
      <c r="G897" s="53" t="s">
        <v>3272</v>
      </c>
      <c r="H897" s="53" t="s">
        <v>92</v>
      </c>
      <c r="I897" s="53" t="s">
        <v>1868</v>
      </c>
      <c r="J897" s="53" t="s">
        <v>1636</v>
      </c>
      <c r="K897" s="53" t="s">
        <v>6748</v>
      </c>
      <c r="L897" s="53" t="s">
        <v>3715</v>
      </c>
      <c r="M897" s="53" t="s">
        <v>6749</v>
      </c>
      <c r="N897" s="53" t="s">
        <v>6750</v>
      </c>
      <c r="O897" s="54">
        <v>2998</v>
      </c>
      <c r="P897" s="53" t="s">
        <v>6751</v>
      </c>
      <c r="Q897" s="53">
        <v>1</v>
      </c>
      <c r="R897" s="55">
        <v>52.079799999999999</v>
      </c>
      <c r="S897" s="55">
        <v>16.646899999999999</v>
      </c>
      <c r="T897" s="55">
        <v>52.064900000000002</v>
      </c>
      <c r="U897" s="55">
        <v>16.413499999999999</v>
      </c>
      <c r="V897" s="53" t="s">
        <v>92</v>
      </c>
      <c r="W897" s="85">
        <v>0.35199999999999998</v>
      </c>
      <c r="X897" s="87">
        <v>0</v>
      </c>
      <c r="Y897" s="1" t="s">
        <v>7606</v>
      </c>
    </row>
    <row r="898" spans="1:25" ht="50.1" hidden="1" customHeight="1" x14ac:dyDescent="0.25">
      <c r="A898" s="53" t="s">
        <v>92</v>
      </c>
      <c r="B898" s="53" t="str">
        <f>IF(COUNTIF('Aglomeracje 2022 r.'!$C$13:$C$207,' Dane pomocnicze (ze spr. 21)'!C898)=1,"TAK",IF(COUNTIF('Aglomeracje 2022 r.'!$C$13:$C$207,' Dane pomocnicze (ze spr. 21)'!C898)&gt;1,"TAK, UWAGA, wystepuje w sprawozdaniu więcej niż jeden raz!!!","BRAK"))</f>
        <v>BRAK</v>
      </c>
      <c r="C898" s="53" t="s">
        <v>989</v>
      </c>
      <c r="D898" s="53" t="s">
        <v>3386</v>
      </c>
      <c r="E898" s="53" t="s">
        <v>1639</v>
      </c>
      <c r="F898" s="53" t="s">
        <v>3193</v>
      </c>
      <c r="G898" s="53" t="s">
        <v>3272</v>
      </c>
      <c r="H898" s="53" t="s">
        <v>92</v>
      </c>
      <c r="I898" s="53" t="s">
        <v>1868</v>
      </c>
      <c r="J898" s="53" t="s">
        <v>1636</v>
      </c>
      <c r="K898" s="53" t="s">
        <v>6748</v>
      </c>
      <c r="L898" s="53" t="s">
        <v>3715</v>
      </c>
      <c r="M898" s="53" t="s">
        <v>6749</v>
      </c>
      <c r="N898" s="53" t="s">
        <v>6752</v>
      </c>
      <c r="O898" s="54">
        <v>5074</v>
      </c>
      <c r="P898" s="53" t="s">
        <v>6751</v>
      </c>
      <c r="Q898" s="53">
        <v>1</v>
      </c>
      <c r="R898" s="55">
        <v>52.079799999999999</v>
      </c>
      <c r="S898" s="55">
        <v>16.646899999999999</v>
      </c>
      <c r="T898" s="55">
        <v>52.0336</v>
      </c>
      <c r="U898" s="55">
        <v>16.415900000000001</v>
      </c>
      <c r="V898" s="53" t="s">
        <v>92</v>
      </c>
      <c r="W898" s="85">
        <v>0</v>
      </c>
      <c r="X898" s="87">
        <v>1.31</v>
      </c>
      <c r="Y898" s="1" t="s">
        <v>7607</v>
      </c>
    </row>
    <row r="899" spans="1:25" ht="50.1" hidden="1" customHeight="1" x14ac:dyDescent="0.25">
      <c r="A899" s="53" t="s">
        <v>92</v>
      </c>
      <c r="B899" s="53" t="str">
        <f>IF(COUNTIF('Aglomeracje 2022 r.'!$C$13:$C$207,' Dane pomocnicze (ze spr. 21)'!C899)=1,"TAK",IF(COUNTIF('Aglomeracje 2022 r.'!$C$13:$C$207,' Dane pomocnicze (ze spr. 21)'!C899)&gt;1,"TAK, UWAGA, wystepuje w sprawozdaniu więcej niż jeden raz!!!","BRAK"))</f>
        <v>BRAK</v>
      </c>
      <c r="C899" s="53" t="s">
        <v>990</v>
      </c>
      <c r="D899" s="53" t="s">
        <v>3389</v>
      </c>
      <c r="E899" s="53" t="s">
        <v>1639</v>
      </c>
      <c r="F899" s="53" t="s">
        <v>3193</v>
      </c>
      <c r="G899" s="53" t="s">
        <v>3194</v>
      </c>
      <c r="H899" s="53" t="s">
        <v>92</v>
      </c>
      <c r="I899" s="53" t="s">
        <v>1868</v>
      </c>
      <c r="J899" s="53" t="s">
        <v>1636</v>
      </c>
      <c r="K899" s="53" t="s">
        <v>3280</v>
      </c>
      <c r="L899" s="53" t="s">
        <v>3669</v>
      </c>
      <c r="M899" s="53" t="s">
        <v>3280</v>
      </c>
      <c r="N899" s="53" t="s">
        <v>6757</v>
      </c>
      <c r="O899" s="54">
        <v>4326</v>
      </c>
      <c r="P899" s="53">
        <v>0</v>
      </c>
      <c r="Q899" s="53">
        <v>1</v>
      </c>
      <c r="R899" s="55">
        <v>52.3566</v>
      </c>
      <c r="S899" s="55">
        <v>16.517499999999998</v>
      </c>
      <c r="T899" s="55">
        <v>52.354900000000001</v>
      </c>
      <c r="U899" s="55">
        <v>16.631499999999999</v>
      </c>
      <c r="V899" s="53" t="s">
        <v>92</v>
      </c>
      <c r="W899" s="85">
        <v>0</v>
      </c>
      <c r="X899" s="87">
        <v>0</v>
      </c>
      <c r="Y899" s="1" t="s">
        <v>7166</v>
      </c>
    </row>
    <row r="900" spans="1:25" ht="50.1" hidden="1" customHeight="1" x14ac:dyDescent="0.25">
      <c r="A900" s="53" t="s">
        <v>92</v>
      </c>
      <c r="B900" s="53" t="str">
        <f>IF(COUNTIF('Aglomeracje 2022 r.'!$C$13:$C$207,' Dane pomocnicze (ze spr. 21)'!C900)=1,"TAK",IF(COUNTIF('Aglomeracje 2022 r.'!$C$13:$C$207,' Dane pomocnicze (ze spr. 21)'!C900)&gt;1,"TAK, UWAGA, wystepuje w sprawozdaniu więcej niż jeden raz!!!","BRAK"))</f>
        <v>BRAK</v>
      </c>
      <c r="C900" s="53" t="s">
        <v>991</v>
      </c>
      <c r="D900" s="53" t="s">
        <v>3390</v>
      </c>
      <c r="E900" s="53" t="s">
        <v>1650</v>
      </c>
      <c r="F900" s="53" t="s">
        <v>3193</v>
      </c>
      <c r="G900" s="53" t="s">
        <v>3202</v>
      </c>
      <c r="H900" s="53" t="s">
        <v>92</v>
      </c>
      <c r="I900" s="53" t="s">
        <v>1868</v>
      </c>
      <c r="J900" s="53" t="s">
        <v>1636</v>
      </c>
      <c r="K900" s="53" t="s">
        <v>3390</v>
      </c>
      <c r="L900" s="53" t="s">
        <v>3821</v>
      </c>
      <c r="M900" s="53" t="s">
        <v>3390</v>
      </c>
      <c r="N900" s="53" t="s">
        <v>6758</v>
      </c>
      <c r="O900" s="54">
        <v>4389</v>
      </c>
      <c r="P900" s="53" t="s">
        <v>6759</v>
      </c>
      <c r="Q900" s="53">
        <v>2</v>
      </c>
      <c r="R900" s="55">
        <v>0</v>
      </c>
      <c r="S900" s="55">
        <v>0</v>
      </c>
      <c r="T900" s="55">
        <v>0</v>
      </c>
      <c r="U900" s="55">
        <v>0</v>
      </c>
      <c r="V900" s="53" t="s">
        <v>92</v>
      </c>
      <c r="W900" s="85">
        <v>20</v>
      </c>
      <c r="X900" s="87">
        <v>0</v>
      </c>
      <c r="Y900" s="1" t="s">
        <v>7410</v>
      </c>
    </row>
    <row r="901" spans="1:25" ht="50.1" hidden="1" customHeight="1" x14ac:dyDescent="0.25">
      <c r="A901" s="53" t="s">
        <v>92</v>
      </c>
      <c r="B901" s="53" t="str">
        <f>IF(COUNTIF('Aglomeracje 2022 r.'!$C$13:$C$207,' Dane pomocnicze (ze spr. 21)'!C901)=1,"TAK",IF(COUNTIF('Aglomeracje 2022 r.'!$C$13:$C$207,' Dane pomocnicze (ze spr. 21)'!C901)&gt;1,"TAK, UWAGA, wystepuje w sprawozdaniu więcej niż jeden raz!!!","BRAK"))</f>
        <v>BRAK</v>
      </c>
      <c r="C901" s="53" t="s">
        <v>992</v>
      </c>
      <c r="D901" s="53" t="s">
        <v>3391</v>
      </c>
      <c r="E901" s="53" t="s">
        <v>1639</v>
      </c>
      <c r="F901" s="53" t="s">
        <v>3193</v>
      </c>
      <c r="G901" s="53" t="s">
        <v>2411</v>
      </c>
      <c r="H901" s="53" t="s">
        <v>2081</v>
      </c>
      <c r="I901" s="53" t="s">
        <v>1868</v>
      </c>
      <c r="J901" s="53" t="s">
        <v>1636</v>
      </c>
      <c r="K901" s="53" t="s">
        <v>6760</v>
      </c>
      <c r="L901" s="53" t="s">
        <v>3715</v>
      </c>
      <c r="M901" s="53" t="s">
        <v>6760</v>
      </c>
      <c r="N901" s="53" t="s">
        <v>6761</v>
      </c>
      <c r="O901" s="54">
        <v>3722</v>
      </c>
      <c r="P901" s="53" t="s">
        <v>1637</v>
      </c>
      <c r="Q901" s="53">
        <v>1</v>
      </c>
      <c r="R901" s="55">
        <v>51.634599999999999</v>
      </c>
      <c r="S901" s="55">
        <v>17.96</v>
      </c>
      <c r="T901" s="55">
        <v>51.379899999999999</v>
      </c>
      <c r="U901" s="55">
        <v>18.0518</v>
      </c>
      <c r="V901" s="53" t="s">
        <v>92</v>
      </c>
      <c r="W901" s="85">
        <v>5</v>
      </c>
      <c r="X901" s="87">
        <v>2</v>
      </c>
      <c r="Y901" s="1" t="s">
        <v>7302</v>
      </c>
    </row>
    <row r="902" spans="1:25" ht="50.1" hidden="1" customHeight="1" x14ac:dyDescent="0.25">
      <c r="A902" s="53" t="s">
        <v>92</v>
      </c>
      <c r="B902" s="53" t="str">
        <f>IF(COUNTIF('Aglomeracje 2022 r.'!$C$13:$C$207,' Dane pomocnicze (ze spr. 21)'!C902)=1,"TAK",IF(COUNTIF('Aglomeracje 2022 r.'!$C$13:$C$207,' Dane pomocnicze (ze spr. 21)'!C902)&gt;1,"TAK, UWAGA, wystepuje w sprawozdaniu więcej niż jeden raz!!!","BRAK"))</f>
        <v>BRAK</v>
      </c>
      <c r="C902" s="53" t="s">
        <v>993</v>
      </c>
      <c r="D902" s="53" t="s">
        <v>3394</v>
      </c>
      <c r="E902" s="53" t="s">
        <v>1639</v>
      </c>
      <c r="F902" s="53" t="s">
        <v>3193</v>
      </c>
      <c r="G902" s="53" t="s">
        <v>3194</v>
      </c>
      <c r="H902" s="53" t="s">
        <v>92</v>
      </c>
      <c r="I902" s="53" t="s">
        <v>1868</v>
      </c>
      <c r="J902" s="53" t="s">
        <v>1636</v>
      </c>
      <c r="K902" s="53" t="s">
        <v>6766</v>
      </c>
      <c r="L902" s="53" t="s">
        <v>3715</v>
      </c>
      <c r="M902" s="53" t="s">
        <v>6766</v>
      </c>
      <c r="N902" s="53" t="s">
        <v>6767</v>
      </c>
      <c r="O902" s="54">
        <v>3701</v>
      </c>
      <c r="P902" s="53" t="s">
        <v>6768</v>
      </c>
      <c r="Q902" s="53">
        <v>1</v>
      </c>
      <c r="R902" s="55">
        <v>52.556399999999996</v>
      </c>
      <c r="S902" s="55">
        <v>16.849399999999999</v>
      </c>
      <c r="T902" s="55">
        <v>52.549799999999998</v>
      </c>
      <c r="U902" s="55">
        <v>16.8292</v>
      </c>
      <c r="V902" s="53" t="s">
        <v>92</v>
      </c>
      <c r="W902" s="85">
        <v>3.9</v>
      </c>
      <c r="X902" s="87">
        <v>0</v>
      </c>
      <c r="Y902" s="1" t="s">
        <v>7227</v>
      </c>
    </row>
    <row r="903" spans="1:25" ht="50.1" hidden="1" customHeight="1" x14ac:dyDescent="0.25">
      <c r="A903" s="53" t="s">
        <v>92</v>
      </c>
      <c r="B903" s="53" t="str">
        <f>IF(COUNTIF('Aglomeracje 2022 r.'!$C$13:$C$207,' Dane pomocnicze (ze spr. 21)'!C903)=1,"TAK",IF(COUNTIF('Aglomeracje 2022 r.'!$C$13:$C$207,' Dane pomocnicze (ze spr. 21)'!C903)&gt;1,"TAK, UWAGA, wystepuje w sprawozdaniu więcej niż jeden raz!!!","BRAK"))</f>
        <v>BRAK</v>
      </c>
      <c r="C903" s="53" t="s">
        <v>994</v>
      </c>
      <c r="D903" s="53" t="s">
        <v>3395</v>
      </c>
      <c r="E903" s="53" t="s">
        <v>1745</v>
      </c>
      <c r="F903" s="53" t="s">
        <v>3193</v>
      </c>
      <c r="G903" s="53" t="s">
        <v>3209</v>
      </c>
      <c r="H903" s="53" t="s">
        <v>92</v>
      </c>
      <c r="I903" s="53" t="s">
        <v>1868</v>
      </c>
      <c r="J903" s="53" t="s">
        <v>1636</v>
      </c>
      <c r="K903" s="53" t="s">
        <v>3395</v>
      </c>
      <c r="L903" s="53" t="s">
        <v>3669</v>
      </c>
      <c r="M903" s="53" t="s">
        <v>3395</v>
      </c>
      <c r="N903" s="53" t="s">
        <v>6769</v>
      </c>
      <c r="O903" s="54">
        <v>5156</v>
      </c>
      <c r="P903" s="53">
        <v>0</v>
      </c>
      <c r="Q903" s="53">
        <v>0</v>
      </c>
      <c r="R903" s="55">
        <v>51.969799999999999</v>
      </c>
      <c r="S903" s="55">
        <v>17.2988</v>
      </c>
      <c r="T903" s="55">
        <v>51.966700000000003</v>
      </c>
      <c r="U903" s="55">
        <v>17.418600000000001</v>
      </c>
      <c r="V903" s="53" t="s">
        <v>92</v>
      </c>
      <c r="W903" s="85">
        <v>14.7</v>
      </c>
      <c r="X903" s="87">
        <v>0</v>
      </c>
      <c r="Y903" s="1" t="s">
        <v>7608</v>
      </c>
    </row>
    <row r="904" spans="1:25" ht="50.1" hidden="1" customHeight="1" x14ac:dyDescent="0.25">
      <c r="A904" s="53" t="s">
        <v>92</v>
      </c>
      <c r="B904" s="53" t="str">
        <f>IF(COUNTIF('Aglomeracje 2022 r.'!$C$13:$C$207,' Dane pomocnicze (ze spr. 21)'!C904)=1,"TAK",IF(COUNTIF('Aglomeracje 2022 r.'!$C$13:$C$207,' Dane pomocnicze (ze spr. 21)'!C904)&gt;1,"TAK, UWAGA, wystepuje w sprawozdaniu więcej niż jeden raz!!!","BRAK"))</f>
        <v>BRAK</v>
      </c>
      <c r="C904" s="53" t="s">
        <v>995</v>
      </c>
      <c r="D904" s="53" t="s">
        <v>3396</v>
      </c>
      <c r="E904" s="53" t="s">
        <v>1745</v>
      </c>
      <c r="F904" s="53" t="s">
        <v>3193</v>
      </c>
      <c r="G904" s="53" t="s">
        <v>3212</v>
      </c>
      <c r="H904" s="53" t="s">
        <v>2123</v>
      </c>
      <c r="I904" s="53" t="s">
        <v>1868</v>
      </c>
      <c r="J904" s="53" t="s">
        <v>1636</v>
      </c>
      <c r="K904" s="53" t="s">
        <v>6770</v>
      </c>
      <c r="L904" s="53" t="s">
        <v>3715</v>
      </c>
      <c r="M904" s="53" t="s">
        <v>6771</v>
      </c>
      <c r="N904" s="53" t="s">
        <v>6772</v>
      </c>
      <c r="O904" s="54">
        <v>2657</v>
      </c>
      <c r="P904" s="53">
        <v>0</v>
      </c>
      <c r="Q904" s="53">
        <v>0</v>
      </c>
      <c r="R904" s="55">
        <v>52.183799999999998</v>
      </c>
      <c r="S904" s="55">
        <v>16.0456</v>
      </c>
      <c r="T904" s="55">
        <v>52.176299999999998</v>
      </c>
      <c r="U904" s="55">
        <v>16.050899999999999</v>
      </c>
      <c r="V904" s="53" t="s">
        <v>92</v>
      </c>
      <c r="W904" s="85">
        <v>0</v>
      </c>
      <c r="X904" s="87">
        <v>0</v>
      </c>
      <c r="Y904" s="1" t="s">
        <v>7166</v>
      </c>
    </row>
    <row r="905" spans="1:25" ht="50.1" hidden="1" customHeight="1" x14ac:dyDescent="0.25">
      <c r="A905" s="53" t="s">
        <v>92</v>
      </c>
      <c r="B905" s="53" t="str">
        <f>IF(COUNTIF('Aglomeracje 2022 r.'!$C$13:$C$207,' Dane pomocnicze (ze spr. 21)'!C905)=1,"TAK",IF(COUNTIF('Aglomeracje 2022 r.'!$C$13:$C$207,' Dane pomocnicze (ze spr. 21)'!C905)&gt;1,"TAK, UWAGA, wystepuje w sprawozdaniu więcej niż jeden raz!!!","BRAK"))</f>
        <v>BRAK</v>
      </c>
      <c r="C905" s="53" t="s">
        <v>996</v>
      </c>
      <c r="D905" s="53" t="s">
        <v>3397</v>
      </c>
      <c r="E905" s="53" t="s">
        <v>1639</v>
      </c>
      <c r="F905" s="53" t="s">
        <v>3193</v>
      </c>
      <c r="G905" s="53" t="s">
        <v>3259</v>
      </c>
      <c r="H905" s="53" t="s">
        <v>2081</v>
      </c>
      <c r="I905" s="53" t="s">
        <v>1868</v>
      </c>
      <c r="J905" s="53" t="s">
        <v>1636</v>
      </c>
      <c r="K905" s="53" t="s">
        <v>3397</v>
      </c>
      <c r="L905" s="53" t="s">
        <v>3715</v>
      </c>
      <c r="M905" s="53" t="s">
        <v>3397</v>
      </c>
      <c r="N905" s="53" t="s">
        <v>6773</v>
      </c>
      <c r="O905" s="54">
        <v>3627</v>
      </c>
      <c r="P905" s="53" t="s">
        <v>6774</v>
      </c>
      <c r="Q905" s="53">
        <v>1</v>
      </c>
      <c r="R905" s="55">
        <v>51.852699999999999</v>
      </c>
      <c r="S905" s="55">
        <v>18.1767</v>
      </c>
      <c r="T905" s="55">
        <v>51.788600000000002</v>
      </c>
      <c r="U905" s="55">
        <v>18.166599999999999</v>
      </c>
      <c r="V905" s="53" t="s">
        <v>92</v>
      </c>
      <c r="W905" s="85">
        <v>0</v>
      </c>
      <c r="X905" s="87">
        <v>0</v>
      </c>
      <c r="Y905" s="1" t="s">
        <v>7166</v>
      </c>
    </row>
    <row r="906" spans="1:25" ht="50.1" hidden="1" customHeight="1" x14ac:dyDescent="0.25">
      <c r="A906" s="53" t="s">
        <v>92</v>
      </c>
      <c r="B906" s="53" t="str">
        <f>IF(COUNTIF('Aglomeracje 2022 r.'!$C$13:$C$207,' Dane pomocnicze (ze spr. 21)'!C906)=1,"TAK",IF(COUNTIF('Aglomeracje 2022 r.'!$C$13:$C$207,' Dane pomocnicze (ze spr. 21)'!C906)&gt;1,"TAK, UWAGA, wystepuje w sprawozdaniu więcej niż jeden raz!!!","BRAK"))</f>
        <v>BRAK</v>
      </c>
      <c r="C906" s="53" t="s">
        <v>997</v>
      </c>
      <c r="D906" s="53" t="s">
        <v>3398</v>
      </c>
      <c r="E906" s="53" t="s">
        <v>1639</v>
      </c>
      <c r="F906" s="53" t="s">
        <v>3193</v>
      </c>
      <c r="G906" s="53" t="s">
        <v>3259</v>
      </c>
      <c r="H906" s="53" t="s">
        <v>3399</v>
      </c>
      <c r="I906" s="53" t="s">
        <v>1868</v>
      </c>
      <c r="J906" s="53" t="s">
        <v>1636</v>
      </c>
      <c r="K906" s="53" t="s">
        <v>3398</v>
      </c>
      <c r="L906" s="53" t="s">
        <v>3715</v>
      </c>
      <c r="M906" s="53" t="s">
        <v>3398</v>
      </c>
      <c r="N906" s="53" t="s">
        <v>6775</v>
      </c>
      <c r="O906" s="54">
        <v>6568</v>
      </c>
      <c r="P906" s="53" t="s">
        <v>6776</v>
      </c>
      <c r="Q906" s="53">
        <v>1</v>
      </c>
      <c r="R906" s="55">
        <v>0</v>
      </c>
      <c r="S906" s="55">
        <v>0</v>
      </c>
      <c r="T906" s="55">
        <v>51.485300000000002</v>
      </c>
      <c r="U906" s="55">
        <v>18.022300000000001</v>
      </c>
      <c r="V906" s="53" t="s">
        <v>92</v>
      </c>
      <c r="W906" s="85">
        <v>3.2</v>
      </c>
      <c r="X906" s="87">
        <v>0.7</v>
      </c>
      <c r="Y906" s="1" t="s">
        <v>7609</v>
      </c>
    </row>
    <row r="907" spans="1:25" ht="50.1" hidden="1" customHeight="1" x14ac:dyDescent="0.25">
      <c r="A907" s="53" t="s">
        <v>93</v>
      </c>
      <c r="B907" s="53" t="str">
        <f>IF(COUNTIF('Aglomeracje 2022 r.'!$C$13:$C$207,' Dane pomocnicze (ze spr. 21)'!C907)=1,"TAK",IF(COUNTIF('Aglomeracje 2022 r.'!$C$13:$C$207,' Dane pomocnicze (ze spr. 21)'!C907)&gt;1,"TAK, UWAGA, wystepuje w sprawozdaniu więcej niż jeden raz!!!","BRAK"))</f>
        <v>BRAK</v>
      </c>
      <c r="C907" s="53" t="s">
        <v>998</v>
      </c>
      <c r="D907" s="53" t="s">
        <v>1942</v>
      </c>
      <c r="E907" s="53" t="s">
        <v>1639</v>
      </c>
      <c r="F907" s="53" t="s">
        <v>1923</v>
      </c>
      <c r="G907" s="53" t="s">
        <v>1943</v>
      </c>
      <c r="H907" s="53" t="s">
        <v>1944</v>
      </c>
      <c r="I907" s="53" t="s">
        <v>1945</v>
      </c>
      <c r="J907" s="53" t="s">
        <v>1809</v>
      </c>
      <c r="K907" s="53" t="s">
        <v>4136</v>
      </c>
      <c r="L907" s="53" t="s">
        <v>3617</v>
      </c>
      <c r="M907" s="53" t="s">
        <v>4137</v>
      </c>
      <c r="N907" s="53" t="s">
        <v>4138</v>
      </c>
      <c r="O907" s="54">
        <v>42970</v>
      </c>
      <c r="P907" s="53" t="s">
        <v>4139</v>
      </c>
      <c r="Q907" s="53">
        <v>1</v>
      </c>
      <c r="R907" s="55">
        <v>50.542299999999997</v>
      </c>
      <c r="S907" s="55">
        <v>22.721699999999998</v>
      </c>
      <c r="T907" s="55">
        <v>50.520800000000001</v>
      </c>
      <c r="U907" s="55">
        <v>22.7075</v>
      </c>
      <c r="V907" s="53" t="s">
        <v>93</v>
      </c>
      <c r="W907" s="85">
        <v>7</v>
      </c>
      <c r="X907" s="87">
        <v>5</v>
      </c>
      <c r="Y907" s="1" t="s">
        <v>7536</v>
      </c>
    </row>
    <row r="908" spans="1:25" ht="50.1" hidden="1" customHeight="1" x14ac:dyDescent="0.25">
      <c r="A908" s="53" t="s">
        <v>93</v>
      </c>
      <c r="B908" s="53" t="str">
        <f>IF(COUNTIF('Aglomeracje 2022 r.'!$C$13:$C$207,' Dane pomocnicze (ze spr. 21)'!C908)=1,"TAK",IF(COUNTIF('Aglomeracje 2022 r.'!$C$13:$C$207,' Dane pomocnicze (ze spr. 21)'!C908)&gt;1,"TAK, UWAGA, wystepuje w sprawozdaniu więcej niż jeden raz!!!","BRAK"))</f>
        <v>BRAK</v>
      </c>
      <c r="C908" s="53" t="s">
        <v>999</v>
      </c>
      <c r="D908" s="53" t="s">
        <v>1960</v>
      </c>
      <c r="E908" s="53" t="s">
        <v>1639</v>
      </c>
      <c r="F908" s="53" t="s">
        <v>1923</v>
      </c>
      <c r="G908" s="53" t="s">
        <v>1961</v>
      </c>
      <c r="H908" s="53" t="s">
        <v>1944</v>
      </c>
      <c r="I908" s="53" t="s">
        <v>1945</v>
      </c>
      <c r="J908" s="53" t="s">
        <v>1809</v>
      </c>
      <c r="K908" s="53" t="s">
        <v>1960</v>
      </c>
      <c r="L908" s="53" t="s">
        <v>3669</v>
      </c>
      <c r="M908" s="53" t="s">
        <v>1960</v>
      </c>
      <c r="N908" s="53" t="s">
        <v>4160</v>
      </c>
      <c r="O908" s="54">
        <v>15261</v>
      </c>
      <c r="P908" s="53" t="s">
        <v>4161</v>
      </c>
      <c r="Q908" s="53">
        <v>1</v>
      </c>
      <c r="R908" s="55">
        <v>50.702444</v>
      </c>
      <c r="S908" s="55">
        <v>22.41852239</v>
      </c>
      <c r="T908" s="55">
        <v>50.700899999999997</v>
      </c>
      <c r="U908" s="55">
        <v>22.383600000000001</v>
      </c>
      <c r="V908" s="53" t="s">
        <v>93</v>
      </c>
      <c r="W908" s="85">
        <v>3.6</v>
      </c>
      <c r="X908" s="87">
        <v>0.37</v>
      </c>
      <c r="Y908" s="1" t="s">
        <v>7610</v>
      </c>
    </row>
    <row r="909" spans="1:25" ht="50.1" hidden="1" customHeight="1" x14ac:dyDescent="0.25">
      <c r="A909" s="53" t="s">
        <v>93</v>
      </c>
      <c r="B909" s="53" t="str">
        <f>IF(COUNTIF('Aglomeracje 2022 r.'!$C$13:$C$207,' Dane pomocnicze (ze spr. 21)'!C909)=1,"TAK",IF(COUNTIF('Aglomeracje 2022 r.'!$C$13:$C$207,' Dane pomocnicze (ze spr. 21)'!C909)&gt;1,"TAK, UWAGA, wystepuje w sprawozdaniu więcej niż jeden raz!!!","BRAK"))</f>
        <v>BRAK</v>
      </c>
      <c r="C909" s="53" t="s">
        <v>1000</v>
      </c>
      <c r="D909" s="53" t="s">
        <v>1985</v>
      </c>
      <c r="E909" s="53" t="s">
        <v>1639</v>
      </c>
      <c r="F909" s="53" t="s">
        <v>1923</v>
      </c>
      <c r="G909" s="53" t="s">
        <v>1943</v>
      </c>
      <c r="H909" s="53" t="s">
        <v>1944</v>
      </c>
      <c r="I909" s="53" t="s">
        <v>1945</v>
      </c>
      <c r="J909" s="53" t="s">
        <v>1809</v>
      </c>
      <c r="K909" s="53" t="s">
        <v>1985</v>
      </c>
      <c r="L909" s="53" t="s">
        <v>3669</v>
      </c>
      <c r="M909" s="53" t="s">
        <v>1985</v>
      </c>
      <c r="N909" s="53" t="s">
        <v>4207</v>
      </c>
      <c r="O909" s="54">
        <v>3341</v>
      </c>
      <c r="P909" s="53">
        <v>0</v>
      </c>
      <c r="Q909" s="53">
        <v>1</v>
      </c>
      <c r="R909" s="55">
        <v>50.359200000000001</v>
      </c>
      <c r="S909" s="55">
        <v>22.742899999999999</v>
      </c>
      <c r="T909" s="55">
        <v>50.224499999999999</v>
      </c>
      <c r="U909" s="55">
        <v>22.444099999999999</v>
      </c>
      <c r="V909" s="53" t="s">
        <v>93</v>
      </c>
      <c r="W909" s="85">
        <v>0</v>
      </c>
      <c r="X909" s="87">
        <v>0</v>
      </c>
      <c r="Y909" s="1" t="s">
        <v>7166</v>
      </c>
    </row>
    <row r="910" spans="1:25" ht="50.1" hidden="1" customHeight="1" x14ac:dyDescent="0.25">
      <c r="A910" s="53" t="s">
        <v>93</v>
      </c>
      <c r="B910" s="53" t="str">
        <f>IF(COUNTIF('Aglomeracje 2022 r.'!$C$13:$C$207,' Dane pomocnicze (ze spr. 21)'!C910)=1,"TAK",IF(COUNTIF('Aglomeracje 2022 r.'!$C$13:$C$207,' Dane pomocnicze (ze spr. 21)'!C910)&gt;1,"TAK, UWAGA, wystepuje w sprawozdaniu więcej niż jeden raz!!!","BRAK"))</f>
        <v>BRAK</v>
      </c>
      <c r="C910" s="53" t="s">
        <v>1001</v>
      </c>
      <c r="D910" s="53" t="s">
        <v>1999</v>
      </c>
      <c r="E910" s="53" t="s">
        <v>1639</v>
      </c>
      <c r="F910" s="53" t="s">
        <v>1923</v>
      </c>
      <c r="G910" s="53" t="s">
        <v>1943</v>
      </c>
      <c r="H910" s="53" t="s">
        <v>1944</v>
      </c>
      <c r="I910" s="53" t="s">
        <v>1945</v>
      </c>
      <c r="J910" s="53" t="s">
        <v>1809</v>
      </c>
      <c r="K910" s="53" t="s">
        <v>1999</v>
      </c>
      <c r="L910" s="53" t="s">
        <v>3669</v>
      </c>
      <c r="M910" s="53" t="s">
        <v>1999</v>
      </c>
      <c r="N910" s="53" t="s">
        <v>4231</v>
      </c>
      <c r="O910" s="54">
        <v>2039</v>
      </c>
      <c r="P910" s="53">
        <v>0</v>
      </c>
      <c r="Q910" s="53">
        <v>1</v>
      </c>
      <c r="R910" s="55">
        <v>50.671700000000001</v>
      </c>
      <c r="S910" s="55">
        <v>22.671900000000001</v>
      </c>
      <c r="T910" s="55">
        <v>50.659500000000001</v>
      </c>
      <c r="U910" s="55">
        <v>22.656600000000001</v>
      </c>
      <c r="V910" s="53" t="s">
        <v>93</v>
      </c>
      <c r="W910" s="85">
        <v>0</v>
      </c>
      <c r="X910" s="87">
        <v>0</v>
      </c>
      <c r="Y910" s="1" t="s">
        <v>7166</v>
      </c>
    </row>
    <row r="911" spans="1:25" ht="50.1" hidden="1" customHeight="1" x14ac:dyDescent="0.25">
      <c r="A911" s="53" t="s">
        <v>93</v>
      </c>
      <c r="B911" s="53" t="str">
        <f>IF(COUNTIF('Aglomeracje 2022 r.'!$C$13:$C$207,' Dane pomocnicze (ze spr. 21)'!C911)=1,"TAK",IF(COUNTIF('Aglomeracje 2022 r.'!$C$13:$C$207,' Dane pomocnicze (ze spr. 21)'!C911)&gt;1,"TAK, UWAGA, wystepuje w sprawozdaniu więcej niż jeden raz!!!","BRAK"))</f>
        <v>BRAK</v>
      </c>
      <c r="C911" s="53" t="s">
        <v>1002</v>
      </c>
      <c r="D911" s="53" t="s">
        <v>2011</v>
      </c>
      <c r="E911" s="53" t="s">
        <v>1639</v>
      </c>
      <c r="F911" s="53" t="s">
        <v>1923</v>
      </c>
      <c r="G911" s="53" t="s">
        <v>1943</v>
      </c>
      <c r="H911" s="53" t="s">
        <v>1944</v>
      </c>
      <c r="I911" s="53" t="s">
        <v>1945</v>
      </c>
      <c r="J911" s="53" t="s">
        <v>1809</v>
      </c>
      <c r="K911" s="53" t="s">
        <v>2011</v>
      </c>
      <c r="L911" s="53" t="s">
        <v>3669</v>
      </c>
      <c r="M911" s="53" t="s">
        <v>2011</v>
      </c>
      <c r="N911" s="53" t="s">
        <v>4254</v>
      </c>
      <c r="O911" s="54">
        <v>3107</v>
      </c>
      <c r="P911" s="53" t="s">
        <v>4255</v>
      </c>
      <c r="Q911" s="53">
        <v>1</v>
      </c>
      <c r="R911" s="55">
        <v>50.480899999999998</v>
      </c>
      <c r="S911" s="55">
        <v>23.053599999999999</v>
      </c>
      <c r="T911" s="55">
        <v>50.474800000000002</v>
      </c>
      <c r="U911" s="55">
        <v>23.0321</v>
      </c>
      <c r="V911" s="53" t="s">
        <v>93</v>
      </c>
      <c r="W911" s="85">
        <v>0</v>
      </c>
      <c r="X911" s="87">
        <v>0</v>
      </c>
      <c r="Y911" s="1" t="s">
        <v>7166</v>
      </c>
    </row>
    <row r="912" spans="1:25" ht="50.1" hidden="1" customHeight="1" x14ac:dyDescent="0.25">
      <c r="A912" s="53" t="s">
        <v>93</v>
      </c>
      <c r="B912" s="53" t="str">
        <f>IF(COUNTIF('Aglomeracje 2022 r.'!$C$13:$C$207,' Dane pomocnicze (ze spr. 21)'!C912)=1,"TAK",IF(COUNTIF('Aglomeracje 2022 r.'!$C$13:$C$207,' Dane pomocnicze (ze spr. 21)'!C912)&gt;1,"TAK, UWAGA, wystepuje w sprawozdaniu więcej niż jeden raz!!!","BRAK"))</f>
        <v>BRAK</v>
      </c>
      <c r="C912" s="53" t="s">
        <v>1003</v>
      </c>
      <c r="D912" s="53" t="s">
        <v>2012</v>
      </c>
      <c r="E912" s="53" t="s">
        <v>1639</v>
      </c>
      <c r="F912" s="53" t="s">
        <v>1923</v>
      </c>
      <c r="G912" s="53" t="s">
        <v>1943</v>
      </c>
      <c r="H912" s="53" t="s">
        <v>1944</v>
      </c>
      <c r="I912" s="53" t="s">
        <v>1945</v>
      </c>
      <c r="J912" s="53" t="s">
        <v>1809</v>
      </c>
      <c r="K912" s="53" t="s">
        <v>4256</v>
      </c>
      <c r="L912" s="53" t="s">
        <v>3715</v>
      </c>
      <c r="M912" s="53" t="s">
        <v>4256</v>
      </c>
      <c r="N912" s="53" t="s">
        <v>4257</v>
      </c>
      <c r="O912" s="54">
        <v>3005</v>
      </c>
      <c r="P912" s="53">
        <v>0</v>
      </c>
      <c r="Q912" s="53">
        <v>1</v>
      </c>
      <c r="R912" s="55">
        <v>50.383299999999998</v>
      </c>
      <c r="S912" s="55">
        <v>22.538799999999998</v>
      </c>
      <c r="T912" s="55">
        <v>50.383299999999998</v>
      </c>
      <c r="U912" s="55">
        <v>22.538799999999998</v>
      </c>
      <c r="V912" s="53" t="s">
        <v>93</v>
      </c>
      <c r="W912" s="85">
        <v>0</v>
      </c>
      <c r="X912" s="87">
        <v>29</v>
      </c>
      <c r="Y912" s="1" t="s">
        <v>7611</v>
      </c>
    </row>
    <row r="913" spans="1:25" ht="50.1" hidden="1" customHeight="1" x14ac:dyDescent="0.25">
      <c r="A913" s="53" t="s">
        <v>93</v>
      </c>
      <c r="B913" s="53" t="str">
        <f>IF(COUNTIF('Aglomeracje 2022 r.'!$C$13:$C$207,' Dane pomocnicze (ze spr. 21)'!C913)=1,"TAK",IF(COUNTIF('Aglomeracje 2022 r.'!$C$13:$C$207,' Dane pomocnicze (ze spr. 21)'!C913)&gt;1,"TAK, UWAGA, wystepuje w sprawozdaniu więcej niż jeden raz!!!","BRAK"))</f>
        <v>BRAK</v>
      </c>
      <c r="C913" s="53" t="s">
        <v>1004</v>
      </c>
      <c r="D913" s="53" t="s">
        <v>2013</v>
      </c>
      <c r="E913" s="53" t="s">
        <v>1639</v>
      </c>
      <c r="F913" s="53" t="s">
        <v>1923</v>
      </c>
      <c r="G913" s="53" t="s">
        <v>1943</v>
      </c>
      <c r="H913" s="53" t="s">
        <v>1944</v>
      </c>
      <c r="I913" s="53" t="s">
        <v>1945</v>
      </c>
      <c r="J913" s="53" t="s">
        <v>1809</v>
      </c>
      <c r="K913" s="53" t="s">
        <v>2013</v>
      </c>
      <c r="L913" s="53" t="s">
        <v>3715</v>
      </c>
      <c r="M913" s="53" t="s">
        <v>2013</v>
      </c>
      <c r="N913" s="53" t="s">
        <v>4258</v>
      </c>
      <c r="O913" s="54">
        <v>3617</v>
      </c>
      <c r="P913" s="53" t="s">
        <v>4259</v>
      </c>
      <c r="Q913" s="53">
        <v>1</v>
      </c>
      <c r="R913" s="55">
        <v>50.572000000000003</v>
      </c>
      <c r="S913" s="55">
        <v>22.882999999999999</v>
      </c>
      <c r="T913" s="55">
        <v>50.573599999999999</v>
      </c>
      <c r="U913" s="55">
        <v>22.868500000000001</v>
      </c>
      <c r="V913" s="53" t="s">
        <v>93</v>
      </c>
      <c r="W913" s="85">
        <v>0</v>
      </c>
      <c r="X913" s="87">
        <v>0</v>
      </c>
      <c r="Y913" s="1" t="s">
        <v>7166</v>
      </c>
    </row>
    <row r="914" spans="1:25" ht="50.1" hidden="1" customHeight="1" x14ac:dyDescent="0.25">
      <c r="A914" s="53" t="s">
        <v>93</v>
      </c>
      <c r="B914" s="53" t="str">
        <f>IF(COUNTIF('Aglomeracje 2022 r.'!$C$13:$C$207,' Dane pomocnicze (ze spr. 21)'!C914)=1,"TAK",IF(COUNTIF('Aglomeracje 2022 r.'!$C$13:$C$207,' Dane pomocnicze (ze spr. 21)'!C914)&gt;1,"TAK, UWAGA, wystepuje w sprawozdaniu więcej niż jeden raz!!!","BRAK"))</f>
        <v>BRAK</v>
      </c>
      <c r="C914" s="53" t="s">
        <v>1005</v>
      </c>
      <c r="D914" s="53" t="s">
        <v>2022</v>
      </c>
      <c r="E914" s="53" t="s">
        <v>1639</v>
      </c>
      <c r="F914" s="53" t="s">
        <v>1923</v>
      </c>
      <c r="G914" s="53" t="s">
        <v>1943</v>
      </c>
      <c r="H914" s="53" t="s">
        <v>1944</v>
      </c>
      <c r="I914" s="53" t="s">
        <v>1945</v>
      </c>
      <c r="J914" s="53" t="s">
        <v>1809</v>
      </c>
      <c r="K914" s="53" t="s">
        <v>2022</v>
      </c>
      <c r="L914" s="53" t="s">
        <v>3715</v>
      </c>
      <c r="M914" s="53" t="s">
        <v>2022</v>
      </c>
      <c r="N914" s="53" t="s">
        <v>4279</v>
      </c>
      <c r="O914" s="54">
        <v>2366</v>
      </c>
      <c r="P914" s="53" t="s">
        <v>4280</v>
      </c>
      <c r="Q914" s="53">
        <v>1</v>
      </c>
      <c r="R914" s="55">
        <v>50.244999999999997</v>
      </c>
      <c r="S914" s="55">
        <v>22.385899999999999</v>
      </c>
      <c r="T914" s="55">
        <v>50.439500000000002</v>
      </c>
      <c r="U914" s="55">
        <v>22.617100000000001</v>
      </c>
      <c r="V914" s="53" t="s">
        <v>93</v>
      </c>
      <c r="W914" s="85">
        <v>1</v>
      </c>
      <c r="X914" s="87">
        <v>5</v>
      </c>
      <c r="Y914" s="1" t="s">
        <v>7612</v>
      </c>
    </row>
    <row r="915" spans="1:25" ht="50.1" hidden="1" customHeight="1" x14ac:dyDescent="0.25">
      <c r="A915" s="53" t="s">
        <v>93</v>
      </c>
      <c r="B915" s="53" t="str">
        <f>IF(COUNTIF('Aglomeracje 2022 r.'!$C$13:$C$207,' Dane pomocnicze (ze spr. 21)'!C915)=1,"TAK",IF(COUNTIF('Aglomeracje 2022 r.'!$C$13:$C$207,' Dane pomocnicze (ze spr. 21)'!C915)&gt;1,"TAK, UWAGA, wystepuje w sprawozdaniu więcej niż jeden raz!!!","BRAK"))</f>
        <v>BRAK</v>
      </c>
      <c r="C915" s="53" t="s">
        <v>1006</v>
      </c>
      <c r="D915" s="53" t="s">
        <v>2023</v>
      </c>
      <c r="E915" s="53" t="s">
        <v>1639</v>
      </c>
      <c r="F915" s="53" t="s">
        <v>1923</v>
      </c>
      <c r="G915" s="53" t="s">
        <v>1943</v>
      </c>
      <c r="H915" s="53" t="s">
        <v>1944</v>
      </c>
      <c r="I915" s="53" t="s">
        <v>1945</v>
      </c>
      <c r="J915" s="53" t="s">
        <v>1809</v>
      </c>
      <c r="K915" s="53" t="s">
        <v>1985</v>
      </c>
      <c r="L915" s="53" t="s">
        <v>3669</v>
      </c>
      <c r="M915" s="53" t="s">
        <v>1985</v>
      </c>
      <c r="N915" s="53" t="s">
        <v>4281</v>
      </c>
      <c r="O915" s="54">
        <v>2100</v>
      </c>
      <c r="P915" s="53">
        <v>0</v>
      </c>
      <c r="Q915" s="53">
        <v>1</v>
      </c>
      <c r="R915" s="55">
        <v>50.359200000000001</v>
      </c>
      <c r="S915" s="55">
        <v>22.742899999999999</v>
      </c>
      <c r="T915" s="55">
        <v>50.202599999999997</v>
      </c>
      <c r="U915" s="55">
        <v>22.512699999999999</v>
      </c>
      <c r="V915" s="53" t="s">
        <v>93</v>
      </c>
      <c r="W915" s="85">
        <v>0</v>
      </c>
      <c r="X915" s="87">
        <v>0</v>
      </c>
      <c r="Y915" s="1" t="s">
        <v>7166</v>
      </c>
    </row>
    <row r="916" spans="1:25" ht="50.1" hidden="1" customHeight="1" x14ac:dyDescent="0.25">
      <c r="A916" s="53" t="s">
        <v>93</v>
      </c>
      <c r="B916" s="53" t="str">
        <f>IF(COUNTIF('Aglomeracje 2022 r.'!$C$13:$C$207,' Dane pomocnicze (ze spr. 21)'!C916)=1,"TAK",IF(COUNTIF('Aglomeracje 2022 r.'!$C$13:$C$207,' Dane pomocnicze (ze spr. 21)'!C916)&gt;1,"TAK, UWAGA, wystepuje w sprawozdaniu więcej niż jeden raz!!!","BRAK"))</f>
        <v>BRAK</v>
      </c>
      <c r="C916" s="53" t="s">
        <v>1007</v>
      </c>
      <c r="D916" s="53" t="s">
        <v>2028</v>
      </c>
      <c r="E916" s="53" t="s">
        <v>1639</v>
      </c>
      <c r="F916" s="53" t="s">
        <v>1923</v>
      </c>
      <c r="G916" s="53" t="s">
        <v>1943</v>
      </c>
      <c r="H916" s="53" t="s">
        <v>1944</v>
      </c>
      <c r="I916" s="53" t="s">
        <v>1945</v>
      </c>
      <c r="J916" s="53" t="s">
        <v>1809</v>
      </c>
      <c r="K916" s="53" t="s">
        <v>2028</v>
      </c>
      <c r="L916" s="53" t="s">
        <v>3715</v>
      </c>
      <c r="M916" s="53" t="s">
        <v>2028</v>
      </c>
      <c r="N916" s="53" t="s">
        <v>4290</v>
      </c>
      <c r="O916" s="54">
        <v>4262</v>
      </c>
      <c r="P916" s="53">
        <v>0</v>
      </c>
      <c r="Q916" s="53">
        <v>1</v>
      </c>
      <c r="R916" s="55">
        <v>50.3142</v>
      </c>
      <c r="S916" s="55">
        <v>22.955500000000001</v>
      </c>
      <c r="T916" s="55">
        <v>50.3095</v>
      </c>
      <c r="U916" s="55">
        <v>22.999400000000001</v>
      </c>
      <c r="V916" s="53" t="s">
        <v>93</v>
      </c>
      <c r="W916" s="85">
        <v>0</v>
      </c>
      <c r="X916" s="87">
        <v>0</v>
      </c>
      <c r="Y916" s="1" t="s">
        <v>7166</v>
      </c>
    </row>
    <row r="917" spans="1:25" ht="50.1" hidden="1" customHeight="1" x14ac:dyDescent="0.25">
      <c r="A917" s="53" t="s">
        <v>93</v>
      </c>
      <c r="B917" s="53" t="str">
        <f>IF(COUNTIF('Aglomeracje 2022 r.'!$C$13:$C$207,' Dane pomocnicze (ze spr. 21)'!C917)=1,"TAK",IF(COUNTIF('Aglomeracje 2022 r.'!$C$13:$C$207,' Dane pomocnicze (ze spr. 21)'!C917)&gt;1,"TAK, UWAGA, wystepuje w sprawozdaniu więcej niż jeden raz!!!","BRAK"))</f>
        <v>BRAK</v>
      </c>
      <c r="C917" s="53" t="s">
        <v>1008</v>
      </c>
      <c r="D917" s="53" t="s">
        <v>2032</v>
      </c>
      <c r="E917" s="53" t="s">
        <v>1639</v>
      </c>
      <c r="F917" s="53" t="s">
        <v>1923</v>
      </c>
      <c r="G917" s="53" t="s">
        <v>1943</v>
      </c>
      <c r="H917" s="53" t="s">
        <v>1944</v>
      </c>
      <c r="I917" s="53" t="s">
        <v>1945</v>
      </c>
      <c r="J917" s="53" t="s">
        <v>1809</v>
      </c>
      <c r="K917" s="53" t="s">
        <v>2032</v>
      </c>
      <c r="L917" s="53" t="s">
        <v>3715</v>
      </c>
      <c r="M917" s="53" t="s">
        <v>2032</v>
      </c>
      <c r="N917" s="53" t="s">
        <v>4299</v>
      </c>
      <c r="O917" s="54">
        <v>2458</v>
      </c>
      <c r="P917" s="53">
        <v>0</v>
      </c>
      <c r="Q917" s="53">
        <v>1</v>
      </c>
      <c r="R917" s="55">
        <v>50.373699999999999</v>
      </c>
      <c r="S917" s="55">
        <v>22.942499999999999</v>
      </c>
      <c r="T917" s="55">
        <v>50.2211</v>
      </c>
      <c r="U917" s="55">
        <v>22.581499999999998</v>
      </c>
      <c r="V917" s="53" t="s">
        <v>93</v>
      </c>
      <c r="W917" s="85">
        <v>0</v>
      </c>
      <c r="X917" s="87">
        <v>0</v>
      </c>
      <c r="Y917" s="1" t="s">
        <v>7166</v>
      </c>
    </row>
    <row r="918" spans="1:25" ht="50.1" hidden="1" customHeight="1" x14ac:dyDescent="0.25">
      <c r="A918" s="53" t="s">
        <v>93</v>
      </c>
      <c r="B918" s="53" t="str">
        <f>IF(COUNTIF('Aglomeracje 2022 r.'!$C$13:$C$207,' Dane pomocnicze (ze spr. 21)'!C918)=1,"TAK",IF(COUNTIF('Aglomeracje 2022 r.'!$C$13:$C$207,' Dane pomocnicze (ze spr. 21)'!C918)&gt;1,"TAK, UWAGA, wystepuje w sprawozdaniu więcej niż jeden raz!!!","BRAK"))</f>
        <v>BRAK</v>
      </c>
      <c r="C918" s="53" t="s">
        <v>1009</v>
      </c>
      <c r="D918" s="53" t="s">
        <v>2218</v>
      </c>
      <c r="E918" s="53" t="s">
        <v>1639</v>
      </c>
      <c r="F918" s="53" t="s">
        <v>2195</v>
      </c>
      <c r="G918" s="53" t="s">
        <v>2219</v>
      </c>
      <c r="H918" s="53" t="s">
        <v>2220</v>
      </c>
      <c r="I918" s="53" t="s">
        <v>1945</v>
      </c>
      <c r="J918" s="53" t="s">
        <v>1809</v>
      </c>
      <c r="K918" s="53" t="s">
        <v>2218</v>
      </c>
      <c r="L918" s="53" t="s">
        <v>3617</v>
      </c>
      <c r="M918" s="53" t="s">
        <v>4604</v>
      </c>
      <c r="N918" s="53" t="s">
        <v>4605</v>
      </c>
      <c r="O918" s="54">
        <v>27613</v>
      </c>
      <c r="P918" s="53" t="s">
        <v>4606</v>
      </c>
      <c r="Q918" s="53">
        <v>1</v>
      </c>
      <c r="R918" s="55">
        <v>49.657400000000003</v>
      </c>
      <c r="S918" s="55">
        <v>21.157599999999999</v>
      </c>
      <c r="T918" s="55">
        <v>49.676400000000001</v>
      </c>
      <c r="U918" s="55">
        <v>21.192699999999999</v>
      </c>
      <c r="V918" s="53" t="s">
        <v>93</v>
      </c>
      <c r="W918" s="85">
        <v>1</v>
      </c>
      <c r="X918" s="87">
        <v>0.3</v>
      </c>
      <c r="Y918" s="1" t="s">
        <v>7613</v>
      </c>
    </row>
    <row r="919" spans="1:25" ht="50.1" hidden="1" customHeight="1" x14ac:dyDescent="0.25">
      <c r="A919" s="53" t="s">
        <v>93</v>
      </c>
      <c r="B919" s="53" t="str">
        <f>IF(COUNTIF('Aglomeracje 2022 r.'!$C$13:$C$207,' Dane pomocnicze (ze spr. 21)'!C919)=1,"TAK",IF(COUNTIF('Aglomeracje 2022 r.'!$C$13:$C$207,' Dane pomocnicze (ze spr. 21)'!C919)&gt;1,"TAK, UWAGA, wystepuje w sprawozdaniu więcej niż jeden raz!!!","BRAK"))</f>
        <v>BRAK</v>
      </c>
      <c r="C919" s="53" t="s">
        <v>1010</v>
      </c>
      <c r="D919" s="53" t="s">
        <v>2268</v>
      </c>
      <c r="E919" s="53" t="s">
        <v>1639</v>
      </c>
      <c r="F919" s="53" t="s">
        <v>2195</v>
      </c>
      <c r="G919" s="53" t="s">
        <v>2269</v>
      </c>
      <c r="H919" s="53" t="s">
        <v>2220</v>
      </c>
      <c r="I919" s="53" t="s">
        <v>1945</v>
      </c>
      <c r="J919" s="53" t="s">
        <v>1809</v>
      </c>
      <c r="K919" s="53" t="s">
        <v>2268</v>
      </c>
      <c r="L919" s="53" t="s">
        <v>3715</v>
      </c>
      <c r="M919" s="53" t="s">
        <v>4684</v>
      </c>
      <c r="N919" s="53" t="s">
        <v>4685</v>
      </c>
      <c r="O919" s="54">
        <v>5057</v>
      </c>
      <c r="P919" s="53" t="s">
        <v>4686</v>
      </c>
      <c r="Q919" s="53">
        <v>1</v>
      </c>
      <c r="R919" s="55">
        <v>49.809199999999997</v>
      </c>
      <c r="S919" s="55">
        <v>21.245000000000001</v>
      </c>
      <c r="T919" s="55">
        <v>49.798012999999997</v>
      </c>
      <c r="U919" s="55">
        <v>21.26849</v>
      </c>
      <c r="V919" s="53" t="s">
        <v>93</v>
      </c>
      <c r="W919" s="85">
        <v>16.239999999999998</v>
      </c>
      <c r="X919" s="87">
        <v>0</v>
      </c>
      <c r="Y919" s="1" t="s">
        <v>7614</v>
      </c>
    </row>
    <row r="920" spans="1:25" ht="50.1" hidden="1" customHeight="1" x14ac:dyDescent="0.25">
      <c r="A920" s="53" t="s">
        <v>93</v>
      </c>
      <c r="B920" s="53" t="str">
        <f>IF(COUNTIF('Aglomeracje 2022 r.'!$C$13:$C$207,' Dane pomocnicze (ze spr. 21)'!C920)=1,"TAK",IF(COUNTIF('Aglomeracje 2022 r.'!$C$13:$C$207,' Dane pomocnicze (ze spr. 21)'!C920)&gt;1,"TAK, UWAGA, wystepuje w sprawozdaniu więcej niż jeden raz!!!","BRAK"))</f>
        <v>BRAK</v>
      </c>
      <c r="C920" s="53" t="s">
        <v>1011</v>
      </c>
      <c r="D920" s="53" t="s">
        <v>2285</v>
      </c>
      <c r="E920" s="53" t="s">
        <v>1639</v>
      </c>
      <c r="F920" s="53" t="s">
        <v>2195</v>
      </c>
      <c r="G920" s="53" t="s">
        <v>2219</v>
      </c>
      <c r="H920" s="53" t="s">
        <v>2220</v>
      </c>
      <c r="I920" s="53" t="s">
        <v>1945</v>
      </c>
      <c r="J920" s="53" t="s">
        <v>1809</v>
      </c>
      <c r="K920" s="53" t="s">
        <v>2285</v>
      </c>
      <c r="L920" s="53" t="s">
        <v>3669</v>
      </c>
      <c r="M920" s="53" t="s">
        <v>2285</v>
      </c>
      <c r="N920" s="53" t="s">
        <v>4713</v>
      </c>
      <c r="O920" s="54">
        <v>10918</v>
      </c>
      <c r="P920" s="53" t="s">
        <v>4714</v>
      </c>
      <c r="Q920" s="53">
        <v>1</v>
      </c>
      <c r="R920" s="55">
        <v>49.433999999999997</v>
      </c>
      <c r="S920" s="55">
        <v>21.145800000000001</v>
      </c>
      <c r="T920" s="55">
        <v>49.434899999999999</v>
      </c>
      <c r="U920" s="55">
        <v>21.1556</v>
      </c>
      <c r="V920" s="53" t="s">
        <v>93</v>
      </c>
      <c r="W920" s="85">
        <v>55.2</v>
      </c>
      <c r="X920" s="87">
        <v>2.1</v>
      </c>
      <c r="Y920" s="1" t="s">
        <v>7615</v>
      </c>
    </row>
    <row r="921" spans="1:25" ht="50.1" hidden="1" customHeight="1" x14ac:dyDescent="0.25">
      <c r="A921" s="53" t="s">
        <v>93</v>
      </c>
      <c r="B921" s="53" t="str">
        <f>IF(COUNTIF('Aglomeracje 2022 r.'!$C$13:$C$207,' Dane pomocnicze (ze spr. 21)'!C921)=1,"TAK",IF(COUNTIF('Aglomeracje 2022 r.'!$C$13:$C$207,' Dane pomocnicze (ze spr. 21)'!C921)&gt;1,"TAK, UWAGA, wystepuje w sprawozdaniu więcej niż jeden raz!!!","BRAK"))</f>
        <v>BRAK</v>
      </c>
      <c r="C921" s="53" t="s">
        <v>1012</v>
      </c>
      <c r="D921" s="53" t="s">
        <v>2305</v>
      </c>
      <c r="E921" s="53" t="s">
        <v>1639</v>
      </c>
      <c r="F921" s="53" t="s">
        <v>2195</v>
      </c>
      <c r="G921" s="53" t="s">
        <v>2219</v>
      </c>
      <c r="H921" s="53" t="s">
        <v>2220</v>
      </c>
      <c r="I921" s="53" t="s">
        <v>1945</v>
      </c>
      <c r="J921" s="53" t="s">
        <v>1809</v>
      </c>
      <c r="K921" s="53" t="s">
        <v>2305</v>
      </c>
      <c r="L921" s="53" t="s">
        <v>3715</v>
      </c>
      <c r="M921" s="53" t="s">
        <v>2305</v>
      </c>
      <c r="N921" s="53" t="s">
        <v>4754</v>
      </c>
      <c r="O921" s="54">
        <v>2108</v>
      </c>
      <c r="P921" s="53" t="s">
        <v>4755</v>
      </c>
      <c r="Q921" s="53">
        <v>1</v>
      </c>
      <c r="R921" s="55">
        <v>49.355800000000002</v>
      </c>
      <c r="S921" s="55">
        <v>21.024000000000001</v>
      </c>
      <c r="T921" s="55">
        <v>49.606900000000003</v>
      </c>
      <c r="U921" s="55">
        <v>21.046299999999999</v>
      </c>
      <c r="V921" s="53" t="s">
        <v>93</v>
      </c>
      <c r="W921" s="85">
        <v>0</v>
      </c>
      <c r="X921" s="87">
        <v>2</v>
      </c>
      <c r="Y921" s="1" t="s">
        <v>7277</v>
      </c>
    </row>
    <row r="922" spans="1:25" ht="50.1" hidden="1" customHeight="1" x14ac:dyDescent="0.25">
      <c r="A922" s="53" t="s">
        <v>93</v>
      </c>
      <c r="B922" s="53" t="str">
        <f>IF(COUNTIF('Aglomeracje 2022 r.'!$C$13:$C$207,' Dane pomocnicze (ze spr. 21)'!C922)=1,"TAK",IF(COUNTIF('Aglomeracje 2022 r.'!$C$13:$C$207,' Dane pomocnicze (ze spr. 21)'!C922)&gt;1,"TAK, UWAGA, wystepuje w sprawozdaniu więcej niż jeden raz!!!","BRAK"))</f>
        <v>BRAK</v>
      </c>
      <c r="C922" s="53" t="s">
        <v>1013</v>
      </c>
      <c r="D922" s="53" t="s">
        <v>2089</v>
      </c>
      <c r="E922" s="53" t="s">
        <v>1639</v>
      </c>
      <c r="F922" s="53" t="s">
        <v>2195</v>
      </c>
      <c r="G922" s="53" t="s">
        <v>2219</v>
      </c>
      <c r="H922" s="53" t="s">
        <v>2220</v>
      </c>
      <c r="I922" s="53" t="s">
        <v>1945</v>
      </c>
      <c r="J922" s="53" t="s">
        <v>1809</v>
      </c>
      <c r="K922" s="53" t="s">
        <v>2089</v>
      </c>
      <c r="L922" s="53" t="s">
        <v>3715</v>
      </c>
      <c r="M922" s="53" t="s">
        <v>2089</v>
      </c>
      <c r="N922" s="53" t="s">
        <v>4771</v>
      </c>
      <c r="O922" s="54">
        <v>3303</v>
      </c>
      <c r="P922" s="53" t="s">
        <v>4772</v>
      </c>
      <c r="Q922" s="53">
        <v>1</v>
      </c>
      <c r="R922" s="55">
        <v>49.7</v>
      </c>
      <c r="S922" s="55">
        <v>21.1</v>
      </c>
      <c r="T922" s="55">
        <v>49.709600000000002</v>
      </c>
      <c r="U922" s="55">
        <v>21.130600000000001</v>
      </c>
      <c r="V922" s="53" t="s">
        <v>93</v>
      </c>
      <c r="W922" s="85">
        <v>11.33</v>
      </c>
      <c r="X922" s="87">
        <v>0</v>
      </c>
      <c r="Y922" s="1" t="s">
        <v>7616</v>
      </c>
    </row>
    <row r="923" spans="1:25" ht="50.1" hidden="1" customHeight="1" x14ac:dyDescent="0.25">
      <c r="A923" s="53" t="s">
        <v>93</v>
      </c>
      <c r="B923" s="53" t="str">
        <f>IF(COUNTIF('Aglomeracje 2022 r.'!$C$13:$C$207,' Dane pomocnicze (ze spr. 21)'!C923)=1,"TAK",IF(COUNTIF('Aglomeracje 2022 r.'!$C$13:$C$207,' Dane pomocnicze (ze spr. 21)'!C923)&gt;1,"TAK, UWAGA, wystepuje w sprawozdaniu więcej niż jeden raz!!!","BRAK"))</f>
        <v>BRAK</v>
      </c>
      <c r="C923" s="53" t="s">
        <v>1014</v>
      </c>
      <c r="D923" s="53" t="s">
        <v>2328</v>
      </c>
      <c r="E923" s="53" t="s">
        <v>1650</v>
      </c>
      <c r="F923" s="53" t="s">
        <v>2195</v>
      </c>
      <c r="G923" s="53" t="s">
        <v>2219</v>
      </c>
      <c r="H923" s="53" t="s">
        <v>2220</v>
      </c>
      <c r="I923" s="53" t="s">
        <v>1945</v>
      </c>
      <c r="J923" s="53" t="s">
        <v>1809</v>
      </c>
      <c r="K923" s="53" t="s">
        <v>2328</v>
      </c>
      <c r="L923" s="53" t="s">
        <v>3715</v>
      </c>
      <c r="M923" s="53" t="s">
        <v>2328</v>
      </c>
      <c r="N923" s="53" t="s">
        <v>4805</v>
      </c>
      <c r="O923" s="54">
        <v>4456</v>
      </c>
      <c r="P923" s="53" t="s">
        <v>4806</v>
      </c>
      <c r="Q923" s="53">
        <v>2</v>
      </c>
      <c r="R923" s="55">
        <v>49.401400000000002</v>
      </c>
      <c r="S923" s="55">
        <v>21.1739</v>
      </c>
      <c r="T923" s="55">
        <v>0</v>
      </c>
      <c r="U923" s="55">
        <v>0</v>
      </c>
      <c r="V923" s="53" t="s">
        <v>93</v>
      </c>
      <c r="W923" s="85">
        <v>0</v>
      </c>
      <c r="X923" s="87">
        <v>1</v>
      </c>
      <c r="Y923" s="1" t="s">
        <v>7314</v>
      </c>
    </row>
    <row r="924" spans="1:25" ht="50.1" hidden="1" customHeight="1" x14ac:dyDescent="0.25">
      <c r="A924" s="53" t="s">
        <v>93</v>
      </c>
      <c r="B924" s="53" t="str">
        <f>IF(COUNTIF('Aglomeracje 2022 r.'!$C$13:$C$207,' Dane pomocnicze (ze spr. 21)'!C924)=1,"TAK",IF(COUNTIF('Aglomeracje 2022 r.'!$C$13:$C$207,' Dane pomocnicze (ze spr. 21)'!C924)&gt;1,"TAK, UWAGA, wystepuje w sprawozdaniu więcej niż jeden raz!!!","BRAK"))</f>
        <v>BRAK</v>
      </c>
      <c r="C924" s="53" t="s">
        <v>1015</v>
      </c>
      <c r="D924" s="53" t="s">
        <v>2342</v>
      </c>
      <c r="E924" s="53" t="s">
        <v>1639</v>
      </c>
      <c r="F924" s="53" t="s">
        <v>2195</v>
      </c>
      <c r="G924" s="53" t="s">
        <v>2219</v>
      </c>
      <c r="H924" s="53" t="s">
        <v>2220</v>
      </c>
      <c r="I924" s="53" t="s">
        <v>1945</v>
      </c>
      <c r="J924" s="53" t="s">
        <v>1809</v>
      </c>
      <c r="K924" s="53" t="s">
        <v>4831</v>
      </c>
      <c r="L924" s="53" t="s">
        <v>3715</v>
      </c>
      <c r="M924" s="53" t="s">
        <v>4831</v>
      </c>
      <c r="N924" s="53" t="s">
        <v>4832</v>
      </c>
      <c r="O924" s="54">
        <v>2025</v>
      </c>
      <c r="P924" s="53" t="s">
        <v>4833</v>
      </c>
      <c r="Q924" s="53">
        <v>1</v>
      </c>
      <c r="R924" s="55">
        <v>49.6175</v>
      </c>
      <c r="S924" s="55">
        <v>21.201699999999999</v>
      </c>
      <c r="T924" s="55">
        <v>49.637</v>
      </c>
      <c r="U924" s="55">
        <v>21.184200000000001</v>
      </c>
      <c r="V924" s="53" t="s">
        <v>93</v>
      </c>
      <c r="W924" s="85">
        <v>0.2</v>
      </c>
      <c r="X924" s="87">
        <v>0</v>
      </c>
      <c r="Y924" s="1" t="s">
        <v>7351</v>
      </c>
    </row>
    <row r="925" spans="1:25" ht="50.1" hidden="1" customHeight="1" x14ac:dyDescent="0.25">
      <c r="A925" s="53" t="s">
        <v>93</v>
      </c>
      <c r="B925" s="53" t="str">
        <f>IF(COUNTIF('Aglomeracje 2022 r.'!$C$13:$C$207,' Dane pomocnicze (ze spr. 21)'!C925)=1,"TAK",IF(COUNTIF('Aglomeracje 2022 r.'!$C$13:$C$207,' Dane pomocnicze (ze spr. 21)'!C925)&gt;1,"TAK, UWAGA, wystepuje w sprawozdaniu więcej niż jeden raz!!!","BRAK"))</f>
        <v>BRAK</v>
      </c>
      <c r="C925" s="53" t="s">
        <v>1016</v>
      </c>
      <c r="D925" s="53" t="s">
        <v>2348</v>
      </c>
      <c r="E925" s="53" t="s">
        <v>1650</v>
      </c>
      <c r="F925" s="53" t="s">
        <v>2195</v>
      </c>
      <c r="G925" s="53" t="s">
        <v>2219</v>
      </c>
      <c r="H925" s="53" t="s">
        <v>2220</v>
      </c>
      <c r="I925" s="53" t="s">
        <v>1945</v>
      </c>
      <c r="J925" s="53" t="s">
        <v>1809</v>
      </c>
      <c r="K925" s="53" t="s">
        <v>2348</v>
      </c>
      <c r="L925" s="53" t="s">
        <v>3715</v>
      </c>
      <c r="M925" s="53" t="s">
        <v>2348</v>
      </c>
      <c r="N925" s="53" t="s">
        <v>4844</v>
      </c>
      <c r="O925" s="54">
        <v>3823</v>
      </c>
      <c r="P925" s="53" t="s">
        <v>4845</v>
      </c>
      <c r="Q925" s="53">
        <v>2</v>
      </c>
      <c r="R925" s="55">
        <v>49.520800000000001</v>
      </c>
      <c r="S925" s="55">
        <v>21.136700000000001</v>
      </c>
      <c r="T925" s="55">
        <v>0</v>
      </c>
      <c r="U925" s="55">
        <v>0</v>
      </c>
      <c r="V925" s="53" t="s">
        <v>93</v>
      </c>
      <c r="W925" s="85">
        <v>0</v>
      </c>
      <c r="X925" s="87">
        <v>0</v>
      </c>
      <c r="Y925" s="1" t="s">
        <v>7166</v>
      </c>
    </row>
    <row r="926" spans="1:25" ht="50.1" hidden="1" customHeight="1" x14ac:dyDescent="0.25">
      <c r="A926" s="53" t="s">
        <v>93</v>
      </c>
      <c r="B926" s="53" t="str">
        <f>IF(COUNTIF('Aglomeracje 2022 r.'!$C$13:$C$207,' Dane pomocnicze (ze spr. 21)'!C926)=1,"TAK",IF(COUNTIF('Aglomeracje 2022 r.'!$C$13:$C$207,' Dane pomocnicze (ze spr. 21)'!C926)&gt;1,"TAK, UWAGA, wystepuje w sprawozdaniu więcej niż jeden raz!!!","BRAK"))</f>
        <v>BRAK</v>
      </c>
      <c r="C926" s="53" t="s">
        <v>1017</v>
      </c>
      <c r="D926" s="53" t="s">
        <v>2363</v>
      </c>
      <c r="E926" s="53" t="s">
        <v>1650</v>
      </c>
      <c r="F926" s="53" t="s">
        <v>2195</v>
      </c>
      <c r="G926" s="53" t="s">
        <v>2198</v>
      </c>
      <c r="H926" s="53" t="s">
        <v>2220</v>
      </c>
      <c r="I926" s="53" t="s">
        <v>1945</v>
      </c>
      <c r="J926" s="53" t="s">
        <v>1809</v>
      </c>
      <c r="K926" s="53" t="s">
        <v>4874</v>
      </c>
      <c r="L926" s="53" t="s">
        <v>3715</v>
      </c>
      <c r="M926" s="53" t="s">
        <v>4875</v>
      </c>
      <c r="N926" s="53" t="s">
        <v>4876</v>
      </c>
      <c r="O926" s="54">
        <v>3801</v>
      </c>
      <c r="P926" s="53" t="s">
        <v>4877</v>
      </c>
      <c r="Q926" s="53">
        <v>2</v>
      </c>
      <c r="R926" s="55">
        <v>50.083300000000001</v>
      </c>
      <c r="S926" s="55">
        <v>21.024899999999999</v>
      </c>
      <c r="T926" s="55">
        <v>0</v>
      </c>
      <c r="U926" s="55">
        <v>0</v>
      </c>
      <c r="V926" s="53" t="s">
        <v>93</v>
      </c>
      <c r="W926" s="85">
        <v>0</v>
      </c>
      <c r="X926" s="87">
        <v>2</v>
      </c>
      <c r="Y926" s="1" t="s">
        <v>7277</v>
      </c>
    </row>
    <row r="927" spans="1:25" ht="50.1" hidden="1" customHeight="1" x14ac:dyDescent="0.25">
      <c r="A927" s="53" t="s">
        <v>93</v>
      </c>
      <c r="B927" s="53" t="str">
        <f>IF(COUNTIF('Aglomeracje 2022 r.'!$C$13:$C$207,' Dane pomocnicze (ze spr. 21)'!C927)=1,"TAK",IF(COUNTIF('Aglomeracje 2022 r.'!$C$13:$C$207,' Dane pomocnicze (ze spr. 21)'!C927)&gt;1,"TAK, UWAGA, wystepuje w sprawozdaniu więcej niż jeden raz!!!","BRAK"))</f>
        <v>BRAK</v>
      </c>
      <c r="C927" s="53" t="s">
        <v>1018</v>
      </c>
      <c r="D927" s="53" t="s">
        <v>2374</v>
      </c>
      <c r="E927" s="53" t="s">
        <v>1745</v>
      </c>
      <c r="F927" s="53" t="s">
        <v>2195</v>
      </c>
      <c r="G927" s="53" t="s">
        <v>2198</v>
      </c>
      <c r="H927" s="53" t="s">
        <v>2220</v>
      </c>
      <c r="I927" s="53" t="s">
        <v>1945</v>
      </c>
      <c r="J927" s="53" t="s">
        <v>1809</v>
      </c>
      <c r="K927" s="53" t="s">
        <v>4899</v>
      </c>
      <c r="L927" s="53" t="s">
        <v>3669</v>
      </c>
      <c r="M927" s="53" t="s">
        <v>4899</v>
      </c>
      <c r="N927" s="53" t="s">
        <v>4900</v>
      </c>
      <c r="O927" s="54">
        <v>2043</v>
      </c>
      <c r="P927" s="53" t="s">
        <v>4901</v>
      </c>
      <c r="Q927" s="53">
        <v>0</v>
      </c>
      <c r="R927" s="55">
        <v>49.878399999999999</v>
      </c>
      <c r="S927" s="55">
        <v>21.1389</v>
      </c>
      <c r="T927" s="55">
        <v>49.906300000000002</v>
      </c>
      <c r="U927" s="55">
        <v>21.2544</v>
      </c>
      <c r="V927" s="53" t="s">
        <v>93</v>
      </c>
      <c r="W927" s="85">
        <v>0</v>
      </c>
      <c r="X927" s="87">
        <v>0</v>
      </c>
      <c r="Y927" s="1" t="s">
        <v>7166</v>
      </c>
    </row>
    <row r="928" spans="1:25" ht="50.1" hidden="1" customHeight="1" x14ac:dyDescent="0.25">
      <c r="A928" s="53" t="s">
        <v>93</v>
      </c>
      <c r="B928" s="53" t="str">
        <f>IF(COUNTIF('Aglomeracje 2022 r.'!$C$13:$C$207,' Dane pomocnicze (ze spr. 21)'!C928)=1,"TAK",IF(COUNTIF('Aglomeracje 2022 r.'!$C$13:$C$207,' Dane pomocnicze (ze spr. 21)'!C928)&gt;1,"TAK, UWAGA, wystepuje w sprawozdaniu więcej niż jeden raz!!!","BRAK"))</f>
        <v>BRAK</v>
      </c>
      <c r="C928" s="53" t="s">
        <v>1019</v>
      </c>
      <c r="D928" s="53" t="s">
        <v>2381</v>
      </c>
      <c r="E928" s="53" t="s">
        <v>1745</v>
      </c>
      <c r="F928" s="53" t="s">
        <v>2195</v>
      </c>
      <c r="G928" s="53" t="s">
        <v>2219</v>
      </c>
      <c r="H928" s="53" t="s">
        <v>2220</v>
      </c>
      <c r="I928" s="53" t="s">
        <v>1945</v>
      </c>
      <c r="J928" s="53" t="s">
        <v>1809</v>
      </c>
      <c r="K928" s="53" t="s">
        <v>4831</v>
      </c>
      <c r="L928" s="53" t="s">
        <v>3715</v>
      </c>
      <c r="M928" s="53" t="s">
        <v>4831</v>
      </c>
      <c r="N928" s="53" t="s">
        <v>4911</v>
      </c>
      <c r="O928" s="54">
        <v>2019</v>
      </c>
      <c r="P928" s="53" t="s">
        <v>4912</v>
      </c>
      <c r="Q928" s="53">
        <v>0</v>
      </c>
      <c r="R928" s="55">
        <v>49.6175</v>
      </c>
      <c r="S928" s="55">
        <v>21.201699999999999</v>
      </c>
      <c r="T928" s="55">
        <v>49.637</v>
      </c>
      <c r="U928" s="55">
        <v>21.184200000000001</v>
      </c>
      <c r="V928" s="53" t="s">
        <v>93</v>
      </c>
      <c r="W928" s="85">
        <v>0.7</v>
      </c>
      <c r="X928" s="87">
        <v>5</v>
      </c>
      <c r="Y928" s="1" t="s">
        <v>7617</v>
      </c>
    </row>
    <row r="929" spans="1:25" ht="50.1" hidden="1" customHeight="1" x14ac:dyDescent="0.25">
      <c r="A929" s="53" t="s">
        <v>93</v>
      </c>
      <c r="B929" s="53" t="str">
        <f>IF(COUNTIF('Aglomeracje 2022 r.'!$C$13:$C$207,' Dane pomocnicze (ze spr. 21)'!C929)=1,"TAK",IF(COUNTIF('Aglomeracje 2022 r.'!$C$13:$C$207,' Dane pomocnicze (ze spr. 21)'!C929)&gt;1,"TAK, UWAGA, wystepuje w sprawozdaniu więcej niż jeden raz!!!","BRAK"))</f>
        <v>BRAK</v>
      </c>
      <c r="C929" s="53" t="s">
        <v>1020</v>
      </c>
      <c r="D929" s="53" t="s">
        <v>93</v>
      </c>
      <c r="E929" s="53" t="s">
        <v>1639</v>
      </c>
      <c r="F929" s="53" t="s">
        <v>2611</v>
      </c>
      <c r="G929" s="53" t="s">
        <v>2612</v>
      </c>
      <c r="H929" s="53" t="s">
        <v>2613</v>
      </c>
      <c r="I929" s="53" t="s">
        <v>1945</v>
      </c>
      <c r="J929" s="53" t="s">
        <v>1809</v>
      </c>
      <c r="K929" s="53" t="s">
        <v>5317</v>
      </c>
      <c r="L929" s="53" t="s">
        <v>3617</v>
      </c>
      <c r="M929" s="53" t="s">
        <v>5318</v>
      </c>
      <c r="N929" s="53" t="s">
        <v>5319</v>
      </c>
      <c r="O929" s="54">
        <v>230812</v>
      </c>
      <c r="P929" s="53" t="s">
        <v>5320</v>
      </c>
      <c r="Q929" s="53">
        <v>1</v>
      </c>
      <c r="R929" s="55">
        <v>50.037300000000002</v>
      </c>
      <c r="S929" s="55">
        <v>22.004000000000001</v>
      </c>
      <c r="T929" s="55">
        <v>50.0642</v>
      </c>
      <c r="U929" s="55">
        <v>22.017800000000001</v>
      </c>
      <c r="V929" s="53" t="s">
        <v>93</v>
      </c>
      <c r="W929" s="85">
        <v>47</v>
      </c>
      <c r="X929" s="87">
        <v>12</v>
      </c>
      <c r="Y929" s="1" t="s">
        <v>7618</v>
      </c>
    </row>
    <row r="930" spans="1:25" ht="50.1" hidden="1" customHeight="1" x14ac:dyDescent="0.25">
      <c r="A930" s="53" t="s">
        <v>93</v>
      </c>
      <c r="B930" s="53" t="str">
        <f>IF(COUNTIF('Aglomeracje 2022 r.'!$C$13:$C$207,' Dane pomocnicze (ze spr. 21)'!C930)=1,"TAK",IF(COUNTIF('Aglomeracje 2022 r.'!$C$13:$C$207,' Dane pomocnicze (ze spr. 21)'!C930)&gt;1,"TAK, UWAGA, wystepuje w sprawozdaniu więcej niż jeden raz!!!","BRAK"))</f>
        <v>BRAK</v>
      </c>
      <c r="C930" s="53" t="s">
        <v>1021</v>
      </c>
      <c r="D930" s="53" t="s">
        <v>2613</v>
      </c>
      <c r="E930" s="53" t="s">
        <v>1639</v>
      </c>
      <c r="F930" s="53" t="s">
        <v>2611</v>
      </c>
      <c r="G930" s="53" t="s">
        <v>2613</v>
      </c>
      <c r="H930" s="53" t="s">
        <v>2613</v>
      </c>
      <c r="I930" s="53" t="s">
        <v>1945</v>
      </c>
      <c r="J930" s="53" t="s">
        <v>1809</v>
      </c>
      <c r="K930" s="53" t="s">
        <v>2613</v>
      </c>
      <c r="L930" s="53" t="s">
        <v>3617</v>
      </c>
      <c r="M930" s="53" t="s">
        <v>5321</v>
      </c>
      <c r="N930" s="53" t="s">
        <v>5322</v>
      </c>
      <c r="O930" s="54">
        <v>105062</v>
      </c>
      <c r="P930" s="53" t="s">
        <v>5323</v>
      </c>
      <c r="Q930" s="53">
        <v>1</v>
      </c>
      <c r="R930" s="55">
        <v>49.691600000000001</v>
      </c>
      <c r="S930" s="55">
        <v>21.767399999999999</v>
      </c>
      <c r="T930" s="55">
        <v>49.714500000000001</v>
      </c>
      <c r="U930" s="55">
        <v>21.742899999999999</v>
      </c>
      <c r="V930" s="53" t="s">
        <v>93</v>
      </c>
      <c r="W930" s="85">
        <v>8.1</v>
      </c>
      <c r="X930" s="87">
        <v>0</v>
      </c>
      <c r="Y930" s="1" t="s">
        <v>7317</v>
      </c>
    </row>
    <row r="931" spans="1:25" ht="50.1" hidden="1" customHeight="1" x14ac:dyDescent="0.25">
      <c r="A931" s="53" t="s">
        <v>93</v>
      </c>
      <c r="B931" s="53" t="str">
        <f>IF(COUNTIF('Aglomeracje 2022 r.'!$C$13:$C$207,' Dane pomocnicze (ze spr. 21)'!C931)=1,"TAK",IF(COUNTIF('Aglomeracje 2022 r.'!$C$13:$C$207,' Dane pomocnicze (ze spr. 21)'!C931)&gt;1,"TAK, UWAGA, wystepuje w sprawozdaniu więcej niż jeden raz!!!","BRAK"))</f>
        <v>BRAK</v>
      </c>
      <c r="C931" s="53" t="s">
        <v>1022</v>
      </c>
      <c r="D931" s="53" t="s">
        <v>2220</v>
      </c>
      <c r="E931" s="53" t="s">
        <v>1639</v>
      </c>
      <c r="F931" s="53" t="s">
        <v>2611</v>
      </c>
      <c r="G931" s="53" t="s">
        <v>2614</v>
      </c>
      <c r="H931" s="53" t="s">
        <v>2220</v>
      </c>
      <c r="I931" s="53" t="s">
        <v>1945</v>
      </c>
      <c r="J931" s="53" t="s">
        <v>1809</v>
      </c>
      <c r="K931" s="53" t="s">
        <v>2220</v>
      </c>
      <c r="L931" s="53" t="s">
        <v>3617</v>
      </c>
      <c r="M931" s="53" t="s">
        <v>5324</v>
      </c>
      <c r="N931" s="53" t="s">
        <v>5325</v>
      </c>
      <c r="O931" s="54">
        <v>62252</v>
      </c>
      <c r="P931" s="53" t="s">
        <v>5326</v>
      </c>
      <c r="Q931" s="53">
        <v>1</v>
      </c>
      <c r="R931" s="55">
        <v>49.746899999999997</v>
      </c>
      <c r="S931" s="55">
        <v>21.476099999999999</v>
      </c>
      <c r="T931" s="55">
        <v>49.769399999999997</v>
      </c>
      <c r="U931" s="55">
        <v>21.414899999999999</v>
      </c>
      <c r="V931" s="53" t="s">
        <v>93</v>
      </c>
      <c r="W931" s="85">
        <v>11.1</v>
      </c>
      <c r="X931" s="87">
        <v>0</v>
      </c>
      <c r="Y931" s="1" t="s">
        <v>7619</v>
      </c>
    </row>
    <row r="932" spans="1:25" ht="50.1" hidden="1" customHeight="1" x14ac:dyDescent="0.25">
      <c r="A932" s="53" t="s">
        <v>93</v>
      </c>
      <c r="B932" s="53" t="str">
        <f>IF(COUNTIF('Aglomeracje 2022 r.'!$C$13:$C$207,' Dane pomocnicze (ze spr. 21)'!C932)=1,"TAK",IF(COUNTIF('Aglomeracje 2022 r.'!$C$13:$C$207,' Dane pomocnicze (ze spr. 21)'!C932)&gt;1,"TAK, UWAGA, wystepuje w sprawozdaniu więcej niż jeden raz!!!","BRAK"))</f>
        <v>BRAK</v>
      </c>
      <c r="C932" s="53" t="s">
        <v>1023</v>
      </c>
      <c r="D932" s="53" t="s">
        <v>2615</v>
      </c>
      <c r="E932" s="53" t="s">
        <v>1639</v>
      </c>
      <c r="F932" s="53" t="s">
        <v>2611</v>
      </c>
      <c r="G932" s="53" t="s">
        <v>2616</v>
      </c>
      <c r="H932" s="53" t="s">
        <v>2220</v>
      </c>
      <c r="I932" s="53" t="s">
        <v>1945</v>
      </c>
      <c r="J932" s="53" t="s">
        <v>1809</v>
      </c>
      <c r="K932" s="53" t="s">
        <v>5327</v>
      </c>
      <c r="L932" s="53" t="s">
        <v>3617</v>
      </c>
      <c r="M932" s="53" t="s">
        <v>5327</v>
      </c>
      <c r="N932" s="53" t="s">
        <v>5328</v>
      </c>
      <c r="O932" s="54">
        <v>59719</v>
      </c>
      <c r="P932" s="53" t="s">
        <v>5329</v>
      </c>
      <c r="Q932" s="53">
        <v>1</v>
      </c>
      <c r="R932" s="55">
        <v>50.058599999999998</v>
      </c>
      <c r="S932" s="55">
        <v>21.408200000000001</v>
      </c>
      <c r="T932" s="55">
        <v>50.066899999999997</v>
      </c>
      <c r="U932" s="55">
        <v>21.408200000000001</v>
      </c>
      <c r="V932" s="53" t="s">
        <v>93</v>
      </c>
      <c r="W932" s="85">
        <v>5.5</v>
      </c>
      <c r="X932" s="87">
        <v>11.879999999999999</v>
      </c>
      <c r="Y932" s="1" t="s">
        <v>7620</v>
      </c>
    </row>
    <row r="933" spans="1:25" ht="50.1" hidden="1" customHeight="1" x14ac:dyDescent="0.25">
      <c r="A933" s="53" t="s">
        <v>93</v>
      </c>
      <c r="B933" s="53" t="str">
        <f>IF(COUNTIF('Aglomeracje 2022 r.'!$C$13:$C$207,' Dane pomocnicze (ze spr. 21)'!C933)=1,"TAK",IF(COUNTIF('Aglomeracje 2022 r.'!$C$13:$C$207,' Dane pomocnicze (ze spr. 21)'!C933)&gt;1,"TAK, UWAGA, wystepuje w sprawozdaniu więcej niż jeden raz!!!","BRAK"))</f>
        <v>BRAK</v>
      </c>
      <c r="C933" s="53" t="s">
        <v>1024</v>
      </c>
      <c r="D933" s="53" t="s">
        <v>2617</v>
      </c>
      <c r="E933" s="53" t="s">
        <v>1639</v>
      </c>
      <c r="F933" s="53" t="s">
        <v>2611</v>
      </c>
      <c r="G933" s="53" t="s">
        <v>2618</v>
      </c>
      <c r="H933" s="53" t="s">
        <v>2220</v>
      </c>
      <c r="I933" s="53" t="s">
        <v>1945</v>
      </c>
      <c r="J933" s="53" t="s">
        <v>1809</v>
      </c>
      <c r="K933" s="53" t="s">
        <v>5330</v>
      </c>
      <c r="L933" s="53" t="s">
        <v>3617</v>
      </c>
      <c r="M933" s="53" t="s">
        <v>5331</v>
      </c>
      <c r="N933" s="53" t="s">
        <v>5332</v>
      </c>
      <c r="O933" s="54">
        <v>63213</v>
      </c>
      <c r="P933" s="53" t="s">
        <v>5333</v>
      </c>
      <c r="Q933" s="53">
        <v>1</v>
      </c>
      <c r="R933" s="55">
        <v>50.290399999999998</v>
      </c>
      <c r="S933" s="55">
        <v>21.439399999999999</v>
      </c>
      <c r="T933" s="55">
        <v>50.300800000000002</v>
      </c>
      <c r="U933" s="55">
        <v>21.4054</v>
      </c>
      <c r="V933" s="53" t="s">
        <v>93</v>
      </c>
      <c r="W933" s="85">
        <v>0</v>
      </c>
      <c r="X933" s="87">
        <v>0</v>
      </c>
      <c r="Y933" s="1" t="s">
        <v>7166</v>
      </c>
    </row>
    <row r="934" spans="1:25" ht="50.1" hidden="1" customHeight="1" x14ac:dyDescent="0.25">
      <c r="A934" s="53" t="s">
        <v>93</v>
      </c>
      <c r="B934" s="53" t="str">
        <f>IF(COUNTIF('Aglomeracje 2022 r.'!$C$13:$C$207,' Dane pomocnicze (ze spr. 21)'!C934)=1,"TAK",IF(COUNTIF('Aglomeracje 2022 r.'!$C$13:$C$207,' Dane pomocnicze (ze spr. 21)'!C934)&gt;1,"TAK, UWAGA, wystepuje w sprawozdaniu więcej niż jeden raz!!!","BRAK"))</f>
        <v>BRAK</v>
      </c>
      <c r="C934" s="53" t="s">
        <v>1025</v>
      </c>
      <c r="D934" s="53" t="s">
        <v>2619</v>
      </c>
      <c r="E934" s="53" t="s">
        <v>1639</v>
      </c>
      <c r="F934" s="53" t="s">
        <v>2611</v>
      </c>
      <c r="G934" s="53" t="s">
        <v>2620</v>
      </c>
      <c r="H934" s="53" t="s">
        <v>2619</v>
      </c>
      <c r="I934" s="53" t="s">
        <v>1945</v>
      </c>
      <c r="J934" s="53" t="s">
        <v>1809</v>
      </c>
      <c r="K934" s="53" t="s">
        <v>2619</v>
      </c>
      <c r="L934" s="53" t="s">
        <v>3617</v>
      </c>
      <c r="M934" s="53" t="s">
        <v>5334</v>
      </c>
      <c r="N934" s="53" t="s">
        <v>5335</v>
      </c>
      <c r="O934" s="54">
        <v>64094</v>
      </c>
      <c r="P934" s="53">
        <v>0</v>
      </c>
      <c r="Q934" s="53">
        <v>1</v>
      </c>
      <c r="R934" s="55">
        <v>49.465699999999998</v>
      </c>
      <c r="S934" s="55">
        <v>22.468440000000001</v>
      </c>
      <c r="T934" s="55">
        <v>49.792700000000004</v>
      </c>
      <c r="U934" s="55">
        <v>22.8276</v>
      </c>
      <c r="V934" s="53" t="s">
        <v>93</v>
      </c>
      <c r="W934" s="85">
        <v>0</v>
      </c>
      <c r="X934" s="87">
        <v>2.4</v>
      </c>
      <c r="Y934" s="1" t="s">
        <v>7347</v>
      </c>
    </row>
    <row r="935" spans="1:25" ht="50.1" hidden="1" customHeight="1" x14ac:dyDescent="0.25">
      <c r="A935" s="53" t="s">
        <v>93</v>
      </c>
      <c r="B935" s="53" t="str">
        <f>IF(COUNTIF('Aglomeracje 2022 r.'!$C$13:$C$207,' Dane pomocnicze (ze spr. 21)'!C935)=1,"TAK",IF(COUNTIF('Aglomeracje 2022 r.'!$C$13:$C$207,' Dane pomocnicze (ze spr. 21)'!C935)&gt;1,"TAK, UWAGA, wystepuje w sprawozdaniu więcej niż jeden raz!!!","BRAK"))</f>
        <v>BRAK</v>
      </c>
      <c r="C935" s="53" t="s">
        <v>1026</v>
      </c>
      <c r="D935" s="53" t="s">
        <v>1944</v>
      </c>
      <c r="E935" s="53" t="s">
        <v>1639</v>
      </c>
      <c r="F935" s="53" t="s">
        <v>2611</v>
      </c>
      <c r="G935" s="53" t="s">
        <v>2621</v>
      </c>
      <c r="H935" s="53" t="s">
        <v>1944</v>
      </c>
      <c r="I935" s="53" t="s">
        <v>1945</v>
      </c>
      <c r="J935" s="53" t="s">
        <v>1809</v>
      </c>
      <c r="K935" s="53" t="s">
        <v>1944</v>
      </c>
      <c r="L935" s="53" t="s">
        <v>3617</v>
      </c>
      <c r="M935" s="53" t="s">
        <v>1944</v>
      </c>
      <c r="N935" s="53" t="s">
        <v>5336</v>
      </c>
      <c r="O935" s="54">
        <v>61277</v>
      </c>
      <c r="P935" s="53">
        <v>0</v>
      </c>
      <c r="Q935" s="53">
        <v>1</v>
      </c>
      <c r="R935" s="55">
        <v>50.565756999999998</v>
      </c>
      <c r="S935" s="55">
        <v>22.063659999999999</v>
      </c>
      <c r="T935" s="55">
        <v>50.586500000000001</v>
      </c>
      <c r="U935" s="55">
        <v>22.073899999999998</v>
      </c>
      <c r="V935" s="53" t="s">
        <v>93</v>
      </c>
      <c r="W935" s="85">
        <v>0.3</v>
      </c>
      <c r="X935" s="87">
        <v>8.0559999999999992</v>
      </c>
      <c r="Y935" s="1" t="s">
        <v>7621</v>
      </c>
    </row>
    <row r="936" spans="1:25" ht="50.1" hidden="1" customHeight="1" x14ac:dyDescent="0.25">
      <c r="A936" s="53" t="s">
        <v>93</v>
      </c>
      <c r="B936" s="53" t="str">
        <f>IF(COUNTIF('Aglomeracje 2022 r.'!$C$13:$C$207,' Dane pomocnicze (ze spr. 21)'!C936)=1,"TAK",IF(COUNTIF('Aglomeracje 2022 r.'!$C$13:$C$207,' Dane pomocnicze (ze spr. 21)'!C936)&gt;1,"TAK, UWAGA, wystepuje w sprawozdaniu więcej niż jeden raz!!!","BRAK"))</f>
        <v>BRAK</v>
      </c>
      <c r="C936" s="53" t="s">
        <v>1027</v>
      </c>
      <c r="D936" s="53" t="s">
        <v>2622</v>
      </c>
      <c r="E936" s="53" t="s">
        <v>1639</v>
      </c>
      <c r="F936" s="53" t="s">
        <v>2611</v>
      </c>
      <c r="G936" s="53" t="s">
        <v>2623</v>
      </c>
      <c r="H936" s="53" t="s">
        <v>1944</v>
      </c>
      <c r="I936" s="53" t="s">
        <v>1945</v>
      </c>
      <c r="J936" s="53" t="s">
        <v>1809</v>
      </c>
      <c r="K936" s="53" t="s">
        <v>2622</v>
      </c>
      <c r="L936" s="53" t="s">
        <v>3641</v>
      </c>
      <c r="M936" s="53" t="s">
        <v>2622</v>
      </c>
      <c r="N936" s="53" t="s">
        <v>5337</v>
      </c>
      <c r="O936" s="54">
        <v>23914</v>
      </c>
      <c r="P936" s="53" t="s">
        <v>5338</v>
      </c>
      <c r="Q936" s="53">
        <v>1</v>
      </c>
      <c r="R936" s="55">
        <v>50.320500000000003</v>
      </c>
      <c r="S936" s="55">
        <v>22.343900000000001</v>
      </c>
      <c r="T936" s="55">
        <v>50.349800000000002</v>
      </c>
      <c r="U936" s="55">
        <v>22.3719</v>
      </c>
      <c r="V936" s="53" t="s">
        <v>93</v>
      </c>
      <c r="W936" s="85">
        <v>4.8</v>
      </c>
      <c r="X936" s="87">
        <v>0</v>
      </c>
      <c r="Y936" s="1" t="s">
        <v>7622</v>
      </c>
    </row>
    <row r="937" spans="1:25" ht="50.1" hidden="1" customHeight="1" x14ac:dyDescent="0.25">
      <c r="A937" s="53" t="s">
        <v>93</v>
      </c>
      <c r="B937" s="53" t="str">
        <f>IF(COUNTIF('Aglomeracje 2022 r.'!$C$13:$C$207,' Dane pomocnicze (ze spr. 21)'!C937)=1,"TAK",IF(COUNTIF('Aglomeracje 2022 r.'!$C$13:$C$207,' Dane pomocnicze (ze spr. 21)'!C937)&gt;1,"TAK, UWAGA, wystepuje w sprawozdaniu więcej niż jeden raz!!!","BRAK"))</f>
        <v>BRAK</v>
      </c>
      <c r="C937" s="53" t="s">
        <v>1028</v>
      </c>
      <c r="D937" s="53" t="s">
        <v>2624</v>
      </c>
      <c r="E937" s="53" t="s">
        <v>1639</v>
      </c>
      <c r="F937" s="53" t="s">
        <v>2611</v>
      </c>
      <c r="G937" s="53" t="s">
        <v>2625</v>
      </c>
      <c r="H937" s="53" t="s">
        <v>2619</v>
      </c>
      <c r="I937" s="53" t="s">
        <v>1945</v>
      </c>
      <c r="J937" s="53" t="s">
        <v>1809</v>
      </c>
      <c r="K937" s="53" t="s">
        <v>5339</v>
      </c>
      <c r="L937" s="53" t="s">
        <v>3617</v>
      </c>
      <c r="M937" s="53" t="s">
        <v>5340</v>
      </c>
      <c r="N937" s="53" t="s">
        <v>5341</v>
      </c>
      <c r="O937" s="54">
        <v>61535</v>
      </c>
      <c r="P937" s="53" t="s">
        <v>5342</v>
      </c>
      <c r="Q937" s="53">
        <v>1</v>
      </c>
      <c r="R937" s="55">
        <v>49.561300000000003</v>
      </c>
      <c r="S937" s="55">
        <v>22.206499999999998</v>
      </c>
      <c r="T937" s="55">
        <v>49.595700000000001</v>
      </c>
      <c r="U937" s="55">
        <v>22.194099999999999</v>
      </c>
      <c r="V937" s="53" t="s">
        <v>93</v>
      </c>
      <c r="W937" s="85">
        <v>1.25</v>
      </c>
      <c r="X937" s="87">
        <v>0</v>
      </c>
      <c r="Y937" s="1" t="s">
        <v>7623</v>
      </c>
    </row>
    <row r="938" spans="1:25" ht="50.1" hidden="1" customHeight="1" x14ac:dyDescent="0.25">
      <c r="A938" s="53" t="s">
        <v>93</v>
      </c>
      <c r="B938" s="53" t="str">
        <f>IF(COUNTIF('Aglomeracje 2022 r.'!$C$13:$C$207,' Dane pomocnicze (ze spr. 21)'!C938)=1,"TAK",IF(COUNTIF('Aglomeracje 2022 r.'!$C$13:$C$207,' Dane pomocnicze (ze spr. 21)'!C938)&gt;1,"TAK, UWAGA, wystepuje w sprawozdaniu więcej niż jeden raz!!!","BRAK"))</f>
        <v>BRAK</v>
      </c>
      <c r="C938" s="53" t="s">
        <v>1029</v>
      </c>
      <c r="D938" s="53" t="s">
        <v>2628</v>
      </c>
      <c r="E938" s="53" t="s">
        <v>1639</v>
      </c>
      <c r="F938" s="53" t="s">
        <v>2611</v>
      </c>
      <c r="G938" s="53" t="s">
        <v>2629</v>
      </c>
      <c r="H938" s="53" t="s">
        <v>2613</v>
      </c>
      <c r="I938" s="53" t="s">
        <v>1945</v>
      </c>
      <c r="J938" s="53" t="s">
        <v>1809</v>
      </c>
      <c r="K938" s="53" t="s">
        <v>5345</v>
      </c>
      <c r="L938" s="53" t="s">
        <v>3617</v>
      </c>
      <c r="M938" s="53" t="s">
        <v>5346</v>
      </c>
      <c r="N938" s="53" t="s">
        <v>5347</v>
      </c>
      <c r="O938" s="54">
        <v>81025</v>
      </c>
      <c r="P938" s="53" t="s">
        <v>5348</v>
      </c>
      <c r="Q938" s="53">
        <v>1</v>
      </c>
      <c r="R938" s="55">
        <v>50.040500000000002</v>
      </c>
      <c r="S938" s="55">
        <v>22.134699999999999</v>
      </c>
      <c r="T938" s="55">
        <v>50.064300000000003</v>
      </c>
      <c r="U938" s="55">
        <v>22.1523</v>
      </c>
      <c r="V938" s="53" t="s">
        <v>93</v>
      </c>
      <c r="W938" s="85">
        <v>4.7</v>
      </c>
      <c r="X938" s="87">
        <v>1.3</v>
      </c>
      <c r="Y938" s="1" t="s">
        <v>7624</v>
      </c>
    </row>
    <row r="939" spans="1:25" ht="50.1" hidden="1" customHeight="1" x14ac:dyDescent="0.25">
      <c r="A939" s="53" t="s">
        <v>93</v>
      </c>
      <c r="B939" s="53" t="str">
        <f>IF(COUNTIF('Aglomeracje 2022 r.'!$C$13:$C$207,' Dane pomocnicze (ze spr. 21)'!C939)=1,"TAK",IF(COUNTIF('Aglomeracje 2022 r.'!$C$13:$C$207,' Dane pomocnicze (ze spr. 21)'!C939)&gt;1,"TAK, UWAGA, wystepuje w sprawozdaniu więcej niż jeden raz!!!","BRAK"))</f>
        <v>BRAK</v>
      </c>
      <c r="C939" s="53" t="s">
        <v>1030</v>
      </c>
      <c r="D939" s="53" t="s">
        <v>2630</v>
      </c>
      <c r="E939" s="53" t="s">
        <v>1639</v>
      </c>
      <c r="F939" s="53" t="s">
        <v>2611</v>
      </c>
      <c r="G939" s="53" t="s">
        <v>2623</v>
      </c>
      <c r="H939" s="53" t="s">
        <v>1944</v>
      </c>
      <c r="I939" s="53" t="s">
        <v>1945</v>
      </c>
      <c r="J939" s="53" t="s">
        <v>1809</v>
      </c>
      <c r="K939" s="53" t="s">
        <v>5349</v>
      </c>
      <c r="L939" s="53" t="s">
        <v>3617</v>
      </c>
      <c r="M939" s="53" t="s">
        <v>5350</v>
      </c>
      <c r="N939" s="53" t="s">
        <v>5351</v>
      </c>
      <c r="O939" s="54">
        <v>80000</v>
      </c>
      <c r="P939" s="53" t="s">
        <v>5352</v>
      </c>
      <c r="Q939" s="53">
        <v>1</v>
      </c>
      <c r="R939" s="55">
        <v>50.253500000000003</v>
      </c>
      <c r="S939" s="55">
        <v>22.422899999999998</v>
      </c>
      <c r="T939" s="55">
        <v>50.283200000000001</v>
      </c>
      <c r="U939" s="55">
        <v>22.448</v>
      </c>
      <c r="V939" s="53" t="s">
        <v>93</v>
      </c>
      <c r="W939" s="85">
        <v>0</v>
      </c>
      <c r="X939" s="87">
        <v>0</v>
      </c>
      <c r="Y939" s="1" t="s">
        <v>7166</v>
      </c>
    </row>
    <row r="940" spans="1:25" ht="50.1" hidden="1" customHeight="1" x14ac:dyDescent="0.25">
      <c r="A940" s="53" t="s">
        <v>93</v>
      </c>
      <c r="B940" s="53" t="str">
        <f>IF(COUNTIF('Aglomeracje 2022 r.'!$C$13:$C$207,' Dane pomocnicze (ze spr. 21)'!C940)=1,"TAK",IF(COUNTIF('Aglomeracje 2022 r.'!$C$13:$C$207,' Dane pomocnicze (ze spr. 21)'!C940)&gt;1,"TAK, UWAGA, wystepuje w sprawozdaniu więcej niż jeden raz!!!","BRAK"))</f>
        <v>BRAK</v>
      </c>
      <c r="C940" s="53" t="s">
        <v>1031</v>
      </c>
      <c r="D940" s="53" t="s">
        <v>2631</v>
      </c>
      <c r="E940" s="53" t="s">
        <v>1639</v>
      </c>
      <c r="F940" s="53" t="s">
        <v>2611</v>
      </c>
      <c r="G940" s="53" t="s">
        <v>2632</v>
      </c>
      <c r="H940" s="53" t="s">
        <v>2619</v>
      </c>
      <c r="I940" s="53" t="s">
        <v>1945</v>
      </c>
      <c r="J940" s="53" t="s">
        <v>1809</v>
      </c>
      <c r="K940" s="53" t="s">
        <v>2631</v>
      </c>
      <c r="L940" s="53" t="s">
        <v>3617</v>
      </c>
      <c r="M940" s="53" t="s">
        <v>5353</v>
      </c>
      <c r="N940" s="53" t="s">
        <v>5354</v>
      </c>
      <c r="O940" s="54">
        <v>50224</v>
      </c>
      <c r="P940" s="53" t="s">
        <v>5355</v>
      </c>
      <c r="Q940" s="53">
        <v>1</v>
      </c>
      <c r="R940" s="55">
        <v>50.018799999999999</v>
      </c>
      <c r="S940" s="55">
        <v>22.683499999999999</v>
      </c>
      <c r="T940" s="55">
        <v>50.032699999999998</v>
      </c>
      <c r="U940" s="55">
        <v>22.708300000000001</v>
      </c>
      <c r="V940" s="53" t="s">
        <v>93</v>
      </c>
      <c r="W940" s="85">
        <v>0</v>
      </c>
      <c r="X940" s="87">
        <v>5.4</v>
      </c>
      <c r="Y940" s="1" t="s">
        <v>7625</v>
      </c>
    </row>
    <row r="941" spans="1:25" ht="50.1" hidden="1" customHeight="1" x14ac:dyDescent="0.25">
      <c r="A941" s="53" t="s">
        <v>93</v>
      </c>
      <c r="B941" s="53" t="str">
        <f>IF(COUNTIF('Aglomeracje 2022 r.'!$C$13:$C$207,' Dane pomocnicze (ze spr. 21)'!C941)=1,"TAK",IF(COUNTIF('Aglomeracje 2022 r.'!$C$13:$C$207,' Dane pomocnicze (ze spr. 21)'!C941)&gt;1,"TAK, UWAGA, wystepuje w sprawozdaniu więcej niż jeden raz!!!","BRAK"))</f>
        <v>BRAK</v>
      </c>
      <c r="C941" s="53" t="s">
        <v>1032</v>
      </c>
      <c r="D941" s="53" t="s">
        <v>2633</v>
      </c>
      <c r="E941" s="53" t="s">
        <v>1639</v>
      </c>
      <c r="F941" s="53" t="s">
        <v>2611</v>
      </c>
      <c r="G941" s="53" t="s">
        <v>2634</v>
      </c>
      <c r="H941" s="53" t="s">
        <v>2635</v>
      </c>
      <c r="I941" s="53" t="s">
        <v>1945</v>
      </c>
      <c r="J941" s="53" t="s">
        <v>1809</v>
      </c>
      <c r="K941" s="53" t="s">
        <v>2633</v>
      </c>
      <c r="L941" s="53" t="s">
        <v>3617</v>
      </c>
      <c r="M941" s="53" t="s">
        <v>5356</v>
      </c>
      <c r="N941" s="53" t="s">
        <v>5357</v>
      </c>
      <c r="O941" s="54">
        <v>51534</v>
      </c>
      <c r="P941" s="53" t="s">
        <v>5358</v>
      </c>
      <c r="Q941" s="53">
        <v>1</v>
      </c>
      <c r="R941" s="55">
        <v>50.059600000000003</v>
      </c>
      <c r="S941" s="55">
        <v>22.492100000000001</v>
      </c>
      <c r="T941" s="55">
        <v>50.0685</v>
      </c>
      <c r="U941" s="55">
        <v>22.4849</v>
      </c>
      <c r="V941" s="53" t="s">
        <v>93</v>
      </c>
      <c r="W941" s="85">
        <v>2.2000000000000002</v>
      </c>
      <c r="X941" s="87">
        <v>5.0999999999999996</v>
      </c>
      <c r="Y941" s="1" t="s">
        <v>7626</v>
      </c>
    </row>
    <row r="942" spans="1:25" ht="50.1" hidden="1" customHeight="1" x14ac:dyDescent="0.25">
      <c r="A942" s="53" t="s">
        <v>93</v>
      </c>
      <c r="B942" s="53" t="str">
        <f>IF(COUNTIF('Aglomeracje 2022 r.'!$C$13:$C$207,' Dane pomocnicze (ze spr. 21)'!C942)=1,"TAK",IF(COUNTIF('Aglomeracje 2022 r.'!$C$13:$C$207,' Dane pomocnicze (ze spr. 21)'!C942)&gt;1,"TAK, UWAGA, wystepuje w sprawozdaniu więcej niż jeden raz!!!","BRAK"))</f>
        <v>BRAK</v>
      </c>
      <c r="C942" s="53" t="s">
        <v>1033</v>
      </c>
      <c r="D942" s="53" t="s">
        <v>2636</v>
      </c>
      <c r="E942" s="53" t="s">
        <v>1639</v>
      </c>
      <c r="F942" s="53" t="s">
        <v>2611</v>
      </c>
      <c r="G942" s="53" t="s">
        <v>2623</v>
      </c>
      <c r="H942" s="53" t="s">
        <v>1944</v>
      </c>
      <c r="I942" s="53" t="s">
        <v>1945</v>
      </c>
      <c r="J942" s="53" t="s">
        <v>1809</v>
      </c>
      <c r="K942" s="53" t="s">
        <v>2630</v>
      </c>
      <c r="L942" s="53" t="s">
        <v>3715</v>
      </c>
      <c r="M942" s="53" t="s">
        <v>2630</v>
      </c>
      <c r="N942" s="53" t="s">
        <v>5359</v>
      </c>
      <c r="O942" s="54">
        <v>9675</v>
      </c>
      <c r="P942" s="53" t="s">
        <v>5360</v>
      </c>
      <c r="Q942" s="53">
        <v>1</v>
      </c>
      <c r="R942" s="55">
        <v>50.262999999999998</v>
      </c>
      <c r="S942" s="55">
        <v>22.417200000000001</v>
      </c>
      <c r="T942" s="55">
        <v>50.259599999999999</v>
      </c>
      <c r="U942" s="55">
        <v>22.471800000000002</v>
      </c>
      <c r="V942" s="53" t="s">
        <v>93</v>
      </c>
      <c r="W942" s="85">
        <v>0</v>
      </c>
      <c r="X942" s="87">
        <v>0</v>
      </c>
      <c r="Y942" s="1" t="s">
        <v>7166</v>
      </c>
    </row>
    <row r="943" spans="1:25" ht="50.1" hidden="1" customHeight="1" x14ac:dyDescent="0.25">
      <c r="A943" s="53" t="s">
        <v>93</v>
      </c>
      <c r="B943" s="53" t="str">
        <f>IF(COUNTIF('Aglomeracje 2022 r.'!$C$13:$C$207,' Dane pomocnicze (ze spr. 21)'!C943)=1,"TAK",IF(COUNTIF('Aglomeracje 2022 r.'!$C$13:$C$207,' Dane pomocnicze (ze spr. 21)'!C943)&gt;1,"TAK, UWAGA, wystepuje w sprawozdaniu więcej niż jeden raz!!!","BRAK"))</f>
        <v>BRAK</v>
      </c>
      <c r="C943" s="53" t="s">
        <v>1034</v>
      </c>
      <c r="D943" s="53" t="s">
        <v>2637</v>
      </c>
      <c r="E943" s="53" t="s">
        <v>1639</v>
      </c>
      <c r="F943" s="53" t="s">
        <v>2611</v>
      </c>
      <c r="G943" s="53" t="s">
        <v>2638</v>
      </c>
      <c r="H943" s="53" t="s">
        <v>2220</v>
      </c>
      <c r="I943" s="53" t="s">
        <v>1945</v>
      </c>
      <c r="J943" s="53" t="s">
        <v>1809</v>
      </c>
      <c r="K943" s="53" t="s">
        <v>2637</v>
      </c>
      <c r="L943" s="53" t="s">
        <v>3669</v>
      </c>
      <c r="M943" s="53" t="s">
        <v>2637</v>
      </c>
      <c r="N943" s="53" t="s">
        <v>5361</v>
      </c>
      <c r="O943" s="54">
        <v>17619</v>
      </c>
      <c r="P943" s="53" t="s">
        <v>5362</v>
      </c>
      <c r="Q943" s="53">
        <v>1</v>
      </c>
      <c r="R943" s="55">
        <v>50.040999999999997</v>
      </c>
      <c r="S943" s="55">
        <v>21.405000000000001</v>
      </c>
      <c r="T943" s="55">
        <v>50.078699999999998</v>
      </c>
      <c r="U943" s="55">
        <v>21.668099999999999</v>
      </c>
      <c r="V943" s="53" t="s">
        <v>93</v>
      </c>
      <c r="W943" s="85">
        <v>0</v>
      </c>
      <c r="X943" s="87">
        <v>0</v>
      </c>
      <c r="Y943" s="1" t="s">
        <v>7166</v>
      </c>
    </row>
    <row r="944" spans="1:25" ht="50.1" hidden="1" customHeight="1" x14ac:dyDescent="0.25">
      <c r="A944" s="53" t="s">
        <v>93</v>
      </c>
      <c r="B944" s="53" t="str">
        <f>IF(COUNTIF('Aglomeracje 2022 r.'!$C$13:$C$207,' Dane pomocnicze (ze spr. 21)'!C944)=1,"TAK",IF(COUNTIF('Aglomeracje 2022 r.'!$C$13:$C$207,' Dane pomocnicze (ze spr. 21)'!C944)&gt;1,"TAK, UWAGA, wystepuje w sprawozdaniu więcej niż jeden raz!!!","BRAK"))</f>
        <v>BRAK</v>
      </c>
      <c r="C944" s="53" t="s">
        <v>1035</v>
      </c>
      <c r="D944" s="53" t="s">
        <v>2639</v>
      </c>
      <c r="E944" s="53" t="s">
        <v>1639</v>
      </c>
      <c r="F944" s="53" t="s">
        <v>2611</v>
      </c>
      <c r="G944" s="53" t="s">
        <v>2640</v>
      </c>
      <c r="H944" s="53" t="s">
        <v>1944</v>
      </c>
      <c r="I944" s="53" t="s">
        <v>1945</v>
      </c>
      <c r="J944" s="53" t="s">
        <v>1809</v>
      </c>
      <c r="K944" s="53" t="s">
        <v>2639</v>
      </c>
      <c r="L944" s="53" t="s">
        <v>3669</v>
      </c>
      <c r="M944" s="53" t="s">
        <v>5363</v>
      </c>
      <c r="N944" s="53" t="s">
        <v>5364</v>
      </c>
      <c r="O944" s="54">
        <v>17780</v>
      </c>
      <c r="P944" s="53" t="s">
        <v>5365</v>
      </c>
      <c r="Q944" s="53">
        <v>1</v>
      </c>
      <c r="R944" s="55">
        <v>50.518599999999999</v>
      </c>
      <c r="S944" s="55">
        <v>22.1435</v>
      </c>
      <c r="T944" s="55">
        <v>50.531599999999997</v>
      </c>
      <c r="U944" s="55">
        <v>22.1538</v>
      </c>
      <c r="V944" s="53" t="s">
        <v>93</v>
      </c>
      <c r="W944" s="85">
        <v>0</v>
      </c>
      <c r="X944" s="87">
        <v>5.6</v>
      </c>
      <c r="Y944" s="1" t="s">
        <v>7627</v>
      </c>
    </row>
    <row r="945" spans="1:25" ht="50.1" hidden="1" customHeight="1" x14ac:dyDescent="0.25">
      <c r="A945" s="53" t="s">
        <v>93</v>
      </c>
      <c r="B945" s="53" t="str">
        <f>IF(COUNTIF('Aglomeracje 2022 r.'!$C$13:$C$207,' Dane pomocnicze (ze spr. 21)'!C945)=1,"TAK",IF(COUNTIF('Aglomeracje 2022 r.'!$C$13:$C$207,' Dane pomocnicze (ze spr. 21)'!C945)&gt;1,"TAK, UWAGA, wystepuje w sprawozdaniu więcej niż jeden raz!!!","BRAK"))</f>
        <v>BRAK</v>
      </c>
      <c r="C945" s="53" t="s">
        <v>1036</v>
      </c>
      <c r="D945" s="53" t="s">
        <v>2641</v>
      </c>
      <c r="E945" s="53" t="s">
        <v>1639</v>
      </c>
      <c r="F945" s="53" t="s">
        <v>2611</v>
      </c>
      <c r="G945" s="53" t="s">
        <v>2613</v>
      </c>
      <c r="H945" s="53" t="s">
        <v>2220</v>
      </c>
      <c r="I945" s="53" t="s">
        <v>1945</v>
      </c>
      <c r="J945" s="53" t="s">
        <v>1809</v>
      </c>
      <c r="K945" s="53" t="s">
        <v>2641</v>
      </c>
      <c r="L945" s="53" t="s">
        <v>3669</v>
      </c>
      <c r="M945" s="53" t="s">
        <v>2641</v>
      </c>
      <c r="N945" s="53" t="s">
        <v>5366</v>
      </c>
      <c r="O945" s="54">
        <v>11637</v>
      </c>
      <c r="P945" s="53" t="s">
        <v>5367</v>
      </c>
      <c r="Q945" s="53">
        <v>1</v>
      </c>
      <c r="R945" s="55">
        <v>49.712117509999999</v>
      </c>
      <c r="S945" s="55">
        <v>21.64279535</v>
      </c>
      <c r="T945" s="55">
        <v>49.71064672</v>
      </c>
      <c r="U945" s="55">
        <v>21.634963299999999</v>
      </c>
      <c r="V945" s="53" t="s">
        <v>93</v>
      </c>
      <c r="W945" s="85">
        <v>2</v>
      </c>
      <c r="X945" s="87">
        <v>10</v>
      </c>
      <c r="Y945" s="1" t="s">
        <v>7628</v>
      </c>
    </row>
    <row r="946" spans="1:25" ht="50.1" hidden="1" customHeight="1" x14ac:dyDescent="0.25">
      <c r="A946" s="53" t="s">
        <v>93</v>
      </c>
      <c r="B946" s="53" t="str">
        <f>IF(COUNTIF('Aglomeracje 2022 r.'!$C$13:$C$207,' Dane pomocnicze (ze spr. 21)'!C946)=1,"TAK",IF(COUNTIF('Aglomeracje 2022 r.'!$C$13:$C$207,' Dane pomocnicze (ze spr. 21)'!C946)&gt;1,"TAK, UWAGA, wystepuje w sprawozdaniu więcej niż jeden raz!!!","BRAK"))</f>
        <v>BRAK</v>
      </c>
      <c r="C946" s="53" t="s">
        <v>1037</v>
      </c>
      <c r="D946" s="53" t="s">
        <v>2642</v>
      </c>
      <c r="E946" s="53" t="s">
        <v>1639</v>
      </c>
      <c r="F946" s="53" t="s">
        <v>2611</v>
      </c>
      <c r="G946" s="53" t="s">
        <v>2643</v>
      </c>
      <c r="H946" s="53" t="s">
        <v>1944</v>
      </c>
      <c r="I946" s="53" t="s">
        <v>1945</v>
      </c>
      <c r="J946" s="53" t="s">
        <v>1809</v>
      </c>
      <c r="K946" s="53" t="s">
        <v>2642</v>
      </c>
      <c r="L946" s="53" t="s">
        <v>3669</v>
      </c>
      <c r="M946" s="53" t="s">
        <v>2642</v>
      </c>
      <c r="N946" s="53" t="s">
        <v>5368</v>
      </c>
      <c r="O946" s="54">
        <v>19687</v>
      </c>
      <c r="P946" s="53" t="s">
        <v>5369</v>
      </c>
      <c r="Q946" s="53">
        <v>1</v>
      </c>
      <c r="R946" s="55">
        <v>50.4133</v>
      </c>
      <c r="S946" s="55">
        <v>21.753599999999999</v>
      </c>
      <c r="T946" s="55">
        <v>50.426400000000001</v>
      </c>
      <c r="U946" s="55">
        <v>21.700500000000002</v>
      </c>
      <c r="V946" s="53" t="s">
        <v>93</v>
      </c>
      <c r="W946" s="85">
        <v>0</v>
      </c>
      <c r="X946" s="87">
        <v>9.25</v>
      </c>
      <c r="Y946" s="1" t="s">
        <v>7629</v>
      </c>
    </row>
    <row r="947" spans="1:25" ht="50.1" hidden="1" customHeight="1" x14ac:dyDescent="0.25">
      <c r="A947" s="53" t="s">
        <v>93</v>
      </c>
      <c r="B947" s="53" t="str">
        <f>IF(COUNTIF('Aglomeracje 2022 r.'!$C$13:$C$207,' Dane pomocnicze (ze spr. 21)'!C947)=1,"TAK",IF(COUNTIF('Aglomeracje 2022 r.'!$C$13:$C$207,' Dane pomocnicze (ze spr. 21)'!C947)&gt;1,"TAK, UWAGA, wystepuje w sprawozdaniu więcej niż jeden raz!!!","BRAK"))</f>
        <v>BRAK</v>
      </c>
      <c r="C947" s="53" t="s">
        <v>1038</v>
      </c>
      <c r="D947" s="53" t="s">
        <v>2644</v>
      </c>
      <c r="E947" s="53" t="s">
        <v>1639</v>
      </c>
      <c r="F947" s="53" t="s">
        <v>2611</v>
      </c>
      <c r="G947" s="53" t="s">
        <v>2128</v>
      </c>
      <c r="H947" s="53" t="s">
        <v>2613</v>
      </c>
      <c r="I947" s="53" t="s">
        <v>1945</v>
      </c>
      <c r="J947" s="53" t="s">
        <v>1809</v>
      </c>
      <c r="K947" s="53" t="s">
        <v>2644</v>
      </c>
      <c r="L947" s="53" t="s">
        <v>3669</v>
      </c>
      <c r="M947" s="53" t="s">
        <v>2644</v>
      </c>
      <c r="N947" s="53" t="s">
        <v>5370</v>
      </c>
      <c r="O947" s="54">
        <v>17248</v>
      </c>
      <c r="P947" s="53" t="s">
        <v>5371</v>
      </c>
      <c r="Q947" s="53">
        <v>1</v>
      </c>
      <c r="R947" s="55">
        <v>49.5777</v>
      </c>
      <c r="S947" s="55">
        <v>21.8748</v>
      </c>
      <c r="T947" s="55">
        <v>49.5867</v>
      </c>
      <c r="U947" s="55">
        <v>21.869800000000001</v>
      </c>
      <c r="V947" s="53" t="s">
        <v>93</v>
      </c>
      <c r="W947" s="85">
        <v>0</v>
      </c>
      <c r="X947" s="87">
        <v>15</v>
      </c>
      <c r="Y947" s="1" t="s">
        <v>7438</v>
      </c>
    </row>
    <row r="948" spans="1:25" ht="50.1" hidden="1" customHeight="1" x14ac:dyDescent="0.25">
      <c r="A948" s="53" t="s">
        <v>93</v>
      </c>
      <c r="B948" s="53" t="str">
        <f>IF(COUNTIF('Aglomeracje 2022 r.'!$C$13:$C$207,' Dane pomocnicze (ze spr. 21)'!C948)=1,"TAK",IF(COUNTIF('Aglomeracje 2022 r.'!$C$13:$C$207,' Dane pomocnicze (ze spr. 21)'!C948)&gt;1,"TAK, UWAGA, wystepuje w sprawozdaniu więcej niż jeden raz!!!","BRAK"))</f>
        <v>BRAK</v>
      </c>
      <c r="C948" s="53" t="s">
        <v>1039</v>
      </c>
      <c r="D948" s="53" t="s">
        <v>2645</v>
      </c>
      <c r="E948" s="53" t="s">
        <v>1639</v>
      </c>
      <c r="F948" s="53" t="s">
        <v>2611</v>
      </c>
      <c r="G948" s="53" t="s">
        <v>2646</v>
      </c>
      <c r="H948" s="53" t="s">
        <v>1944</v>
      </c>
      <c r="I948" s="53" t="s">
        <v>1945</v>
      </c>
      <c r="J948" s="53" t="s">
        <v>1809</v>
      </c>
      <c r="K948" s="53" t="s">
        <v>2645</v>
      </c>
      <c r="L948" s="53" t="s">
        <v>3641</v>
      </c>
      <c r="M948" s="53" t="s">
        <v>2645</v>
      </c>
      <c r="N948" s="53" t="s">
        <v>5372</v>
      </c>
      <c r="O948" s="54">
        <v>14902</v>
      </c>
      <c r="P948" s="53" t="s">
        <v>5373</v>
      </c>
      <c r="Q948" s="53">
        <v>1</v>
      </c>
      <c r="R948" s="55">
        <v>50.134700000000002</v>
      </c>
      <c r="S948" s="55">
        <v>22.736000000000001</v>
      </c>
      <c r="T948" s="55">
        <v>50.171199999999999</v>
      </c>
      <c r="U948" s="55">
        <v>22.871500000000001</v>
      </c>
      <c r="V948" s="53" t="s">
        <v>93</v>
      </c>
      <c r="W948" s="85">
        <v>0</v>
      </c>
      <c r="X948" s="87">
        <v>2.5</v>
      </c>
      <c r="Y948" s="1" t="s">
        <v>7165</v>
      </c>
    </row>
    <row r="949" spans="1:25" ht="50.1" hidden="1" customHeight="1" x14ac:dyDescent="0.25">
      <c r="A949" s="53" t="s">
        <v>93</v>
      </c>
      <c r="B949" s="53" t="str">
        <f>IF(COUNTIF('Aglomeracje 2022 r.'!$C$13:$C$207,' Dane pomocnicze (ze spr. 21)'!C949)=1,"TAK",IF(COUNTIF('Aglomeracje 2022 r.'!$C$13:$C$207,' Dane pomocnicze (ze spr. 21)'!C949)&gt;1,"TAK, UWAGA, wystepuje w sprawozdaniu więcej niż jeden raz!!!","BRAK"))</f>
        <v>BRAK</v>
      </c>
      <c r="C949" s="53" t="s">
        <v>1040</v>
      </c>
      <c r="D949" s="53" t="s">
        <v>2647</v>
      </c>
      <c r="E949" s="53" t="s">
        <v>1650</v>
      </c>
      <c r="F949" s="53" t="s">
        <v>2611</v>
      </c>
      <c r="G949" s="53" t="s">
        <v>2638</v>
      </c>
      <c r="H949" s="53" t="s">
        <v>2220</v>
      </c>
      <c r="I949" s="53" t="s">
        <v>1945</v>
      </c>
      <c r="J949" s="53" t="s">
        <v>1809</v>
      </c>
      <c r="K949" s="53" t="s">
        <v>2647</v>
      </c>
      <c r="L949" s="53" t="s">
        <v>3669</v>
      </c>
      <c r="M949" s="53" t="s">
        <v>2647</v>
      </c>
      <c r="N949" s="53" t="s">
        <v>5374</v>
      </c>
      <c r="O949" s="54">
        <v>12355</v>
      </c>
      <c r="P949" s="53" t="s">
        <v>5375</v>
      </c>
      <c r="Q949" s="53">
        <v>2</v>
      </c>
      <c r="R949" s="55">
        <v>50.031300000000002</v>
      </c>
      <c r="S949" s="55">
        <v>21.364599999999999</v>
      </c>
      <c r="T949" s="55">
        <v>0</v>
      </c>
      <c r="U949" s="55">
        <v>0</v>
      </c>
      <c r="V949" s="53" t="s">
        <v>93</v>
      </c>
      <c r="W949" s="85">
        <v>40</v>
      </c>
      <c r="X949" s="87">
        <v>8</v>
      </c>
      <c r="Y949" s="1" t="s">
        <v>7630</v>
      </c>
    </row>
    <row r="950" spans="1:25" ht="50.1" hidden="1" customHeight="1" x14ac:dyDescent="0.25">
      <c r="A950" s="53" t="s">
        <v>93</v>
      </c>
      <c r="B950" s="53" t="str">
        <f>IF(COUNTIF('Aglomeracje 2022 r.'!$C$13:$C$207,' Dane pomocnicze (ze spr. 21)'!C950)=1,"TAK",IF(COUNTIF('Aglomeracje 2022 r.'!$C$13:$C$207,' Dane pomocnicze (ze spr. 21)'!C950)&gt;1,"TAK, UWAGA, wystepuje w sprawozdaniu więcej niż jeden raz!!!","BRAK"))</f>
        <v>BRAK</v>
      </c>
      <c r="C950" s="53" t="s">
        <v>1041</v>
      </c>
      <c r="D950" s="53" t="s">
        <v>2648</v>
      </c>
      <c r="E950" s="53" t="s">
        <v>1639</v>
      </c>
      <c r="F950" s="53" t="s">
        <v>2611</v>
      </c>
      <c r="G950" s="53" t="s">
        <v>2643</v>
      </c>
      <c r="H950" s="53" t="s">
        <v>1944</v>
      </c>
      <c r="I950" s="53" t="s">
        <v>1945</v>
      </c>
      <c r="J950" s="53" t="s">
        <v>1809</v>
      </c>
      <c r="K950" s="53" t="s">
        <v>2648</v>
      </c>
      <c r="L950" s="53" t="s">
        <v>3715</v>
      </c>
      <c r="M950" s="53" t="s">
        <v>2648</v>
      </c>
      <c r="N950" s="53" t="s">
        <v>5376</v>
      </c>
      <c r="O950" s="54">
        <v>13117</v>
      </c>
      <c r="P950" s="53" t="s">
        <v>5377</v>
      </c>
      <c r="Q950" s="53">
        <v>1</v>
      </c>
      <c r="R950" s="55">
        <v>50.667526819999999</v>
      </c>
      <c r="S950" s="55">
        <v>21.839283389999999</v>
      </c>
      <c r="T950" s="55">
        <v>50.656144930000004</v>
      </c>
      <c r="U950" s="55">
        <v>21.830528529999999</v>
      </c>
      <c r="V950" s="53" t="s">
        <v>93</v>
      </c>
      <c r="W950" s="85">
        <v>3</v>
      </c>
      <c r="X950" s="87">
        <v>16</v>
      </c>
      <c r="Y950" s="1" t="s">
        <v>7631</v>
      </c>
    </row>
    <row r="951" spans="1:25" ht="50.1" hidden="1" customHeight="1" x14ac:dyDescent="0.25">
      <c r="A951" s="53" t="s">
        <v>93</v>
      </c>
      <c r="B951" s="53" t="str">
        <f>IF(COUNTIF('Aglomeracje 2022 r.'!$C$13:$C$207,' Dane pomocnicze (ze spr. 21)'!C951)=1,"TAK",IF(COUNTIF('Aglomeracje 2022 r.'!$C$13:$C$207,' Dane pomocnicze (ze spr. 21)'!C951)&gt;1,"TAK, UWAGA, wystepuje w sprawozdaniu więcej niż jeden raz!!!","BRAK"))</f>
        <v>BRAK</v>
      </c>
      <c r="C951" s="53" t="s">
        <v>1042</v>
      </c>
      <c r="D951" s="53" t="s">
        <v>2649</v>
      </c>
      <c r="E951" s="53" t="s">
        <v>1639</v>
      </c>
      <c r="F951" s="53" t="s">
        <v>2611</v>
      </c>
      <c r="G951" s="53" t="s">
        <v>2616</v>
      </c>
      <c r="H951" s="53" t="s">
        <v>2220</v>
      </c>
      <c r="I951" s="53" t="s">
        <v>1945</v>
      </c>
      <c r="J951" s="53" t="s">
        <v>1809</v>
      </c>
      <c r="K951" s="53" t="s">
        <v>5378</v>
      </c>
      <c r="L951" s="53" t="s">
        <v>3715</v>
      </c>
      <c r="M951" s="53" t="s">
        <v>5378</v>
      </c>
      <c r="N951" s="53" t="s">
        <v>5379</v>
      </c>
      <c r="O951" s="54">
        <v>10080</v>
      </c>
      <c r="P951" s="53" t="s">
        <v>1637</v>
      </c>
      <c r="Q951" s="53">
        <v>1</v>
      </c>
      <c r="R951" s="55">
        <v>50.0488</v>
      </c>
      <c r="S951" s="55">
        <v>21.411300000000001</v>
      </c>
      <c r="T951" s="55">
        <v>50.109699999999997</v>
      </c>
      <c r="U951" s="55">
        <v>21.828099999999999</v>
      </c>
      <c r="V951" s="53" t="s">
        <v>93</v>
      </c>
      <c r="W951" s="85">
        <v>0</v>
      </c>
      <c r="X951" s="87">
        <v>0</v>
      </c>
      <c r="Y951" s="1" t="s">
        <v>7166</v>
      </c>
    </row>
    <row r="952" spans="1:25" ht="50.1" hidden="1" customHeight="1" x14ac:dyDescent="0.25">
      <c r="A952" s="53" t="s">
        <v>93</v>
      </c>
      <c r="B952" s="53" t="str">
        <f>IF(COUNTIF('Aglomeracje 2022 r.'!$C$13:$C$207,' Dane pomocnicze (ze spr. 21)'!C952)=1,"TAK",IF(COUNTIF('Aglomeracje 2022 r.'!$C$13:$C$207,' Dane pomocnicze (ze spr. 21)'!C952)&gt;1,"TAK, UWAGA, wystepuje w sprawozdaniu więcej niż jeden raz!!!","BRAK"))</f>
        <v>BRAK</v>
      </c>
      <c r="C952" s="53" t="s">
        <v>1043</v>
      </c>
      <c r="D952" s="53" t="s">
        <v>2650</v>
      </c>
      <c r="E952" s="53" t="s">
        <v>1639</v>
      </c>
      <c r="F952" s="53" t="s">
        <v>2611</v>
      </c>
      <c r="G952" s="53" t="s">
        <v>2646</v>
      </c>
      <c r="H952" s="53" t="s">
        <v>2613</v>
      </c>
      <c r="I952" s="53" t="s">
        <v>1945</v>
      </c>
      <c r="J952" s="53" t="s">
        <v>1809</v>
      </c>
      <c r="K952" s="53" t="s">
        <v>2650</v>
      </c>
      <c r="L952" s="53" t="s">
        <v>3715</v>
      </c>
      <c r="M952" s="53" t="s">
        <v>2650</v>
      </c>
      <c r="N952" s="53" t="s">
        <v>5380</v>
      </c>
      <c r="O952" s="54">
        <v>17015</v>
      </c>
      <c r="P952" s="53" t="s">
        <v>5381</v>
      </c>
      <c r="Q952" s="53">
        <v>1</v>
      </c>
      <c r="R952" s="55">
        <v>50.070700000000002</v>
      </c>
      <c r="S952" s="55">
        <v>21.089600000000001</v>
      </c>
      <c r="T952" s="55">
        <v>50.089599999999997</v>
      </c>
      <c r="U952" s="55">
        <v>21.910399999999999</v>
      </c>
      <c r="V952" s="53" t="s">
        <v>93</v>
      </c>
      <c r="W952" s="85">
        <v>4.2519999999999998</v>
      </c>
      <c r="X952" s="87">
        <v>0</v>
      </c>
      <c r="Y952" s="1" t="s">
        <v>7632</v>
      </c>
    </row>
    <row r="953" spans="1:25" ht="50.1" hidden="1" customHeight="1" x14ac:dyDescent="0.25">
      <c r="A953" s="53" t="s">
        <v>93</v>
      </c>
      <c r="B953" s="53" t="str">
        <f>IF(COUNTIF('Aglomeracje 2022 r.'!$C$13:$C$207,' Dane pomocnicze (ze spr. 21)'!C953)=1,"TAK",IF(COUNTIF('Aglomeracje 2022 r.'!$C$13:$C$207,' Dane pomocnicze (ze spr. 21)'!C953)&gt;1,"TAK, UWAGA, wystepuje w sprawozdaniu więcej niż jeden raz!!!","BRAK"))</f>
        <v>BRAK</v>
      </c>
      <c r="C953" s="53" t="s">
        <v>1044</v>
      </c>
      <c r="D953" s="53" t="s">
        <v>2651</v>
      </c>
      <c r="E953" s="53" t="s">
        <v>1639</v>
      </c>
      <c r="F953" s="53" t="s">
        <v>2611</v>
      </c>
      <c r="G953" s="53" t="s">
        <v>2646</v>
      </c>
      <c r="H953" s="53" t="s">
        <v>2613</v>
      </c>
      <c r="I953" s="53" t="s">
        <v>1945</v>
      </c>
      <c r="J953" s="53" t="s">
        <v>1809</v>
      </c>
      <c r="K953" s="53" t="s">
        <v>2651</v>
      </c>
      <c r="L953" s="53" t="s">
        <v>3669</v>
      </c>
      <c r="M953" s="53" t="s">
        <v>2651</v>
      </c>
      <c r="N953" s="53" t="s">
        <v>5382</v>
      </c>
      <c r="O953" s="54">
        <v>18422</v>
      </c>
      <c r="P953" s="53" t="s">
        <v>5383</v>
      </c>
      <c r="Q953" s="53">
        <v>1</v>
      </c>
      <c r="R953" s="55">
        <v>50.151299999999999</v>
      </c>
      <c r="S953" s="55">
        <v>21.962599999999998</v>
      </c>
      <c r="T953" s="55">
        <v>50.137900000000002</v>
      </c>
      <c r="U953" s="55">
        <v>21.962800000000001</v>
      </c>
      <c r="V953" s="53" t="s">
        <v>93</v>
      </c>
      <c r="W953" s="85">
        <v>22</v>
      </c>
      <c r="X953" s="87">
        <v>10</v>
      </c>
      <c r="Y953" s="1" t="s">
        <v>7633</v>
      </c>
    </row>
    <row r="954" spans="1:25" ht="50.1" hidden="1" customHeight="1" x14ac:dyDescent="0.25">
      <c r="A954" s="53" t="s">
        <v>93</v>
      </c>
      <c r="B954" s="53" t="str">
        <f>IF(COUNTIF('Aglomeracje 2022 r.'!$C$13:$C$207,' Dane pomocnicze (ze spr. 21)'!C954)=1,"TAK",IF(COUNTIF('Aglomeracje 2022 r.'!$C$13:$C$207,' Dane pomocnicze (ze spr. 21)'!C954)&gt;1,"TAK, UWAGA, wystepuje w sprawozdaniu więcej niż jeden raz!!!","BRAK"))</f>
        <v>BRAK</v>
      </c>
      <c r="C954" s="53" t="s">
        <v>1045</v>
      </c>
      <c r="D954" s="53" t="s">
        <v>2653</v>
      </c>
      <c r="E954" s="53" t="s">
        <v>1639</v>
      </c>
      <c r="F954" s="53" t="s">
        <v>2611</v>
      </c>
      <c r="G954" s="53" t="s">
        <v>2654</v>
      </c>
      <c r="H954" s="53" t="s">
        <v>2619</v>
      </c>
      <c r="I954" s="53" t="s">
        <v>1945</v>
      </c>
      <c r="J954" s="53" t="s">
        <v>1809</v>
      </c>
      <c r="K954" s="53" t="s">
        <v>2653</v>
      </c>
      <c r="L954" s="53" t="s">
        <v>3617</v>
      </c>
      <c r="M954" s="53" t="s">
        <v>5386</v>
      </c>
      <c r="N954" s="53" t="s">
        <v>5387</v>
      </c>
      <c r="O954" s="54">
        <v>16183</v>
      </c>
      <c r="P954" s="53" t="s">
        <v>5388</v>
      </c>
      <c r="Q954" s="53">
        <v>1</v>
      </c>
      <c r="R954" s="55">
        <v>50.157499999999999</v>
      </c>
      <c r="S954" s="55">
        <v>23.121600000000001</v>
      </c>
      <c r="T954" s="55">
        <v>50.1511</v>
      </c>
      <c r="U954" s="55">
        <v>23.124600000000001</v>
      </c>
      <c r="V954" s="53" t="s">
        <v>93</v>
      </c>
      <c r="W954" s="85">
        <v>0</v>
      </c>
      <c r="X954" s="87">
        <v>2.2999999999999998</v>
      </c>
      <c r="Y954" s="1" t="s">
        <v>7634</v>
      </c>
    </row>
    <row r="955" spans="1:25" ht="50.1" hidden="1" customHeight="1" x14ac:dyDescent="0.25">
      <c r="A955" s="53" t="s">
        <v>93</v>
      </c>
      <c r="B955" s="53" t="str">
        <f>IF(COUNTIF('Aglomeracje 2022 r.'!$C$13:$C$207,' Dane pomocnicze (ze spr. 21)'!C955)=1,"TAK",IF(COUNTIF('Aglomeracje 2022 r.'!$C$13:$C$207,' Dane pomocnicze (ze spr. 21)'!C955)&gt;1,"TAK, UWAGA, wystepuje w sprawozdaniu więcej niż jeden raz!!!","BRAK"))</f>
        <v>BRAK</v>
      </c>
      <c r="C955" s="53" t="s">
        <v>1046</v>
      </c>
      <c r="D955" s="53" t="s">
        <v>2655</v>
      </c>
      <c r="E955" s="53" t="s">
        <v>1639</v>
      </c>
      <c r="F955" s="53" t="s">
        <v>2611</v>
      </c>
      <c r="G955" s="53" t="s">
        <v>2656</v>
      </c>
      <c r="H955" s="53" t="s">
        <v>2619</v>
      </c>
      <c r="I955" s="53" t="s">
        <v>2657</v>
      </c>
      <c r="J955" s="53" t="s">
        <v>2657</v>
      </c>
      <c r="K955" s="53" t="s">
        <v>2655</v>
      </c>
      <c r="L955" s="53" t="s">
        <v>3641</v>
      </c>
      <c r="M955" s="53" t="s">
        <v>2655</v>
      </c>
      <c r="N955" s="53" t="s">
        <v>5389</v>
      </c>
      <c r="O955" s="54">
        <v>10053</v>
      </c>
      <c r="P955" s="53" t="s">
        <v>5390</v>
      </c>
      <c r="Q955" s="53">
        <v>1</v>
      </c>
      <c r="R955" s="55">
        <v>49.430300000000003</v>
      </c>
      <c r="S955" s="55">
        <v>22.590299999999999</v>
      </c>
      <c r="T955" s="55">
        <v>49.44</v>
      </c>
      <c r="U955" s="55">
        <v>22.605799999999999</v>
      </c>
      <c r="V955" s="53" t="s">
        <v>93</v>
      </c>
      <c r="W955" s="85">
        <v>7.3</v>
      </c>
      <c r="X955" s="87">
        <v>0</v>
      </c>
      <c r="Y955" s="1" t="s">
        <v>7635</v>
      </c>
    </row>
    <row r="956" spans="1:25" ht="50.1" hidden="1" customHeight="1" x14ac:dyDescent="0.25">
      <c r="A956" s="53" t="s">
        <v>93</v>
      </c>
      <c r="B956" s="53" t="str">
        <f>IF(COUNTIF('Aglomeracje 2022 r.'!$C$13:$C$207,' Dane pomocnicze (ze spr. 21)'!C956)=1,"TAK",IF(COUNTIF('Aglomeracje 2022 r.'!$C$13:$C$207,' Dane pomocnicze (ze spr. 21)'!C956)&gt;1,"TAK, UWAGA, wystepuje w sprawozdaniu więcej niż jeden raz!!!","BRAK"))</f>
        <v>BRAK</v>
      </c>
      <c r="C956" s="53" t="s">
        <v>1047</v>
      </c>
      <c r="D956" s="53" t="s">
        <v>2658</v>
      </c>
      <c r="E956" s="53" t="s">
        <v>1639</v>
      </c>
      <c r="F956" s="53" t="s">
        <v>2611</v>
      </c>
      <c r="G956" s="53" t="s">
        <v>2659</v>
      </c>
      <c r="H956" s="53" t="s">
        <v>2619</v>
      </c>
      <c r="I956" s="53" t="s">
        <v>1945</v>
      </c>
      <c r="J956" s="53" t="s">
        <v>1809</v>
      </c>
      <c r="K956" s="53" t="s">
        <v>2658</v>
      </c>
      <c r="L956" s="53" t="s">
        <v>3641</v>
      </c>
      <c r="M956" s="53" t="s">
        <v>2658</v>
      </c>
      <c r="N956" s="53" t="s">
        <v>5391</v>
      </c>
      <c r="O956" s="54">
        <v>9829</v>
      </c>
      <c r="P956" s="53" t="s">
        <v>5392</v>
      </c>
      <c r="Q956" s="53">
        <v>1</v>
      </c>
      <c r="R956" s="55">
        <v>49.468899999999998</v>
      </c>
      <c r="S956" s="55">
        <v>22.328299999999999</v>
      </c>
      <c r="T956" s="55">
        <v>49.481299999999997</v>
      </c>
      <c r="U956" s="55">
        <v>22.3096</v>
      </c>
      <c r="V956" s="53" t="s">
        <v>93</v>
      </c>
      <c r="W956" s="85">
        <v>0</v>
      </c>
      <c r="X956" s="87">
        <v>10</v>
      </c>
      <c r="Y956" s="1" t="s">
        <v>7199</v>
      </c>
    </row>
    <row r="957" spans="1:25" ht="50.1" hidden="1" customHeight="1" x14ac:dyDescent="0.25">
      <c r="A957" s="53" t="s">
        <v>93</v>
      </c>
      <c r="B957" s="53" t="str">
        <f>IF(COUNTIF('Aglomeracje 2022 r.'!$C$13:$C$207,' Dane pomocnicze (ze spr. 21)'!C957)=1,"TAK",IF(COUNTIF('Aglomeracje 2022 r.'!$C$13:$C$207,' Dane pomocnicze (ze spr. 21)'!C957)&gt;1,"TAK, UWAGA, wystepuje w sprawozdaniu więcej niż jeden raz!!!","BRAK"))</f>
        <v>BRAK</v>
      </c>
      <c r="C957" s="53" t="s">
        <v>1048</v>
      </c>
      <c r="D957" s="53" t="s">
        <v>2660</v>
      </c>
      <c r="E957" s="53" t="s">
        <v>1639</v>
      </c>
      <c r="F957" s="53" t="s">
        <v>2611</v>
      </c>
      <c r="G957" s="53" t="s">
        <v>2625</v>
      </c>
      <c r="H957" s="53" t="s">
        <v>2619</v>
      </c>
      <c r="I957" s="53" t="s">
        <v>1945</v>
      </c>
      <c r="J957" s="53" t="s">
        <v>1809</v>
      </c>
      <c r="K957" s="53" t="s">
        <v>2660</v>
      </c>
      <c r="L957" s="53" t="s">
        <v>3669</v>
      </c>
      <c r="M957" s="53" t="s">
        <v>2660</v>
      </c>
      <c r="N957" s="53" t="s">
        <v>5393</v>
      </c>
      <c r="O957" s="54">
        <v>9837</v>
      </c>
      <c r="P957" s="53">
        <v>0</v>
      </c>
      <c r="Q957" s="53">
        <v>1</v>
      </c>
      <c r="R957" s="55">
        <v>49.51</v>
      </c>
      <c r="S957" s="55">
        <v>22.263500000000001</v>
      </c>
      <c r="T957" s="55">
        <v>49.525199999999998</v>
      </c>
      <c r="U957" s="55">
        <v>22.264500000000002</v>
      </c>
      <c r="V957" s="53" t="s">
        <v>93</v>
      </c>
      <c r="W957" s="85">
        <v>0</v>
      </c>
      <c r="X957" s="87">
        <v>0</v>
      </c>
      <c r="Y957" s="1" t="s">
        <v>7166</v>
      </c>
    </row>
    <row r="958" spans="1:25" ht="50.1" hidden="1" customHeight="1" x14ac:dyDescent="0.25">
      <c r="A958" s="53" t="s">
        <v>93</v>
      </c>
      <c r="B958" s="53" t="str">
        <f>IF(COUNTIF('Aglomeracje 2022 r.'!$C$13:$C$207,' Dane pomocnicze (ze spr. 21)'!C958)=1,"TAK",IF(COUNTIF('Aglomeracje 2022 r.'!$C$13:$C$207,' Dane pomocnicze (ze spr. 21)'!C958)&gt;1,"TAK, UWAGA, wystepuje w sprawozdaniu więcej niż jeden raz!!!","BRAK"))</f>
        <v>BRAK</v>
      </c>
      <c r="C958" s="53" t="s">
        <v>1049</v>
      </c>
      <c r="D958" s="53" t="s">
        <v>1983</v>
      </c>
      <c r="E958" s="53" t="s">
        <v>1639</v>
      </c>
      <c r="F958" s="53" t="s">
        <v>2611</v>
      </c>
      <c r="G958" s="53" t="s">
        <v>2661</v>
      </c>
      <c r="H958" s="53" t="s">
        <v>2613</v>
      </c>
      <c r="I958" s="53" t="s">
        <v>1945</v>
      </c>
      <c r="J958" s="53" t="s">
        <v>1809</v>
      </c>
      <c r="K958" s="53" t="s">
        <v>1983</v>
      </c>
      <c r="L958" s="53" t="s">
        <v>3669</v>
      </c>
      <c r="M958" s="53" t="s">
        <v>1983</v>
      </c>
      <c r="N958" s="53" t="s">
        <v>5394</v>
      </c>
      <c r="O958" s="54">
        <v>11232</v>
      </c>
      <c r="P958" s="53" t="s">
        <v>5395</v>
      </c>
      <c r="Q958" s="53">
        <v>1</v>
      </c>
      <c r="R958" s="55">
        <v>49.869500000000002</v>
      </c>
      <c r="S958" s="55">
        <v>21.7882</v>
      </c>
      <c r="T958" s="55">
        <v>49.8673</v>
      </c>
      <c r="U958" s="55">
        <v>21.808199999999999</v>
      </c>
      <c r="V958" s="53" t="s">
        <v>93</v>
      </c>
      <c r="W958" s="85">
        <v>31.3</v>
      </c>
      <c r="X958" s="87">
        <v>6</v>
      </c>
      <c r="Y958" s="1" t="s">
        <v>7636</v>
      </c>
    </row>
    <row r="959" spans="1:25" ht="50.1" hidden="1" customHeight="1" x14ac:dyDescent="0.25">
      <c r="A959" s="53" t="s">
        <v>93</v>
      </c>
      <c r="B959" s="53" t="str">
        <f>IF(COUNTIF('Aglomeracje 2022 r.'!$C$13:$C$207,' Dane pomocnicze (ze spr. 21)'!C959)=1,"TAK",IF(COUNTIF('Aglomeracje 2022 r.'!$C$13:$C$207,' Dane pomocnicze (ze spr. 21)'!C959)&gt;1,"TAK, UWAGA, wystepuje w sprawozdaniu więcej niż jeden raz!!!","BRAK"))</f>
        <v>BRAK</v>
      </c>
      <c r="C959" s="53" t="s">
        <v>1050</v>
      </c>
      <c r="D959" s="53" t="s">
        <v>2662</v>
      </c>
      <c r="E959" s="53" t="s">
        <v>1639</v>
      </c>
      <c r="F959" s="53" t="s">
        <v>2611</v>
      </c>
      <c r="G959" s="53" t="s">
        <v>2663</v>
      </c>
      <c r="H959" s="53" t="s">
        <v>1944</v>
      </c>
      <c r="I959" s="53" t="s">
        <v>1945</v>
      </c>
      <c r="J959" s="53" t="s">
        <v>1809</v>
      </c>
      <c r="K959" s="53" t="s">
        <v>5396</v>
      </c>
      <c r="L959" s="53" t="s">
        <v>3669</v>
      </c>
      <c r="M959" s="53" t="s">
        <v>5396</v>
      </c>
      <c r="N959" s="53" t="s">
        <v>5397</v>
      </c>
      <c r="O959" s="54">
        <v>12955</v>
      </c>
      <c r="P959" s="53" t="s">
        <v>5398</v>
      </c>
      <c r="Q959" s="53">
        <v>1</v>
      </c>
      <c r="R959" s="55">
        <v>50.143099999999997</v>
      </c>
      <c r="S959" s="55">
        <v>21.461099999999998</v>
      </c>
      <c r="T959" s="55">
        <v>50.155200000000001</v>
      </c>
      <c r="U959" s="55">
        <v>21.4451</v>
      </c>
      <c r="V959" s="53" t="s">
        <v>93</v>
      </c>
      <c r="W959" s="85">
        <v>0</v>
      </c>
      <c r="X959" s="87">
        <v>5.9</v>
      </c>
      <c r="Y959" s="1" t="s">
        <v>7637</v>
      </c>
    </row>
    <row r="960" spans="1:25" ht="50.1" hidden="1" customHeight="1" x14ac:dyDescent="0.25">
      <c r="A960" s="53" t="s">
        <v>93</v>
      </c>
      <c r="B960" s="53" t="str">
        <f>IF(COUNTIF('Aglomeracje 2022 r.'!$C$13:$C$207,' Dane pomocnicze (ze spr. 21)'!C960)=1,"TAK",IF(COUNTIF('Aglomeracje 2022 r.'!$C$13:$C$207,' Dane pomocnicze (ze spr. 21)'!C960)&gt;1,"TAK, UWAGA, wystepuje w sprawozdaniu więcej niż jeden raz!!!","BRAK"))</f>
        <v>BRAK</v>
      </c>
      <c r="C960" s="53" t="s">
        <v>1051</v>
      </c>
      <c r="D960" s="53" t="s">
        <v>2664</v>
      </c>
      <c r="E960" s="53" t="s">
        <v>1650</v>
      </c>
      <c r="F960" s="53" t="s">
        <v>2611</v>
      </c>
      <c r="G960" s="53" t="s">
        <v>2665</v>
      </c>
      <c r="H960" s="53" t="s">
        <v>2619</v>
      </c>
      <c r="I960" s="53" t="s">
        <v>1945</v>
      </c>
      <c r="J960" s="53" t="s">
        <v>1809</v>
      </c>
      <c r="K960" s="53" t="s">
        <v>2664</v>
      </c>
      <c r="L960" s="53" t="s">
        <v>3715</v>
      </c>
      <c r="M960" s="53" t="s">
        <v>5399</v>
      </c>
      <c r="N960" s="53" t="s">
        <v>5400</v>
      </c>
      <c r="O960" s="54">
        <v>8381</v>
      </c>
      <c r="P960" s="53" t="s">
        <v>5401</v>
      </c>
      <c r="Q960" s="53">
        <v>2</v>
      </c>
      <c r="R960" s="55">
        <v>49.773099999999999</v>
      </c>
      <c r="S960" s="55">
        <v>22.206800000000001</v>
      </c>
      <c r="T960" s="55">
        <v>0</v>
      </c>
      <c r="U960" s="55">
        <v>0</v>
      </c>
      <c r="V960" s="53" t="s">
        <v>93</v>
      </c>
      <c r="W960" s="85">
        <v>70.36</v>
      </c>
      <c r="X960" s="87">
        <v>0</v>
      </c>
      <c r="Y960" s="1" t="s">
        <v>7638</v>
      </c>
    </row>
    <row r="961" spans="1:25" ht="50.1" hidden="1" customHeight="1" x14ac:dyDescent="0.25">
      <c r="A961" s="53" t="s">
        <v>93</v>
      </c>
      <c r="B961" s="53" t="str">
        <f>IF(COUNTIF('Aglomeracje 2022 r.'!$C$13:$C$207,' Dane pomocnicze (ze spr. 21)'!C961)=1,"TAK",IF(COUNTIF('Aglomeracje 2022 r.'!$C$13:$C$207,' Dane pomocnicze (ze spr. 21)'!C961)&gt;1,"TAK, UWAGA, wystepuje w sprawozdaniu więcej niż jeden raz!!!","BRAK"))</f>
        <v>BRAK</v>
      </c>
      <c r="C961" s="53" t="s">
        <v>1052</v>
      </c>
      <c r="D961" s="53" t="s">
        <v>2666</v>
      </c>
      <c r="E961" s="53" t="s">
        <v>1639</v>
      </c>
      <c r="F961" s="53" t="s">
        <v>2611</v>
      </c>
      <c r="G961" s="53" t="s">
        <v>2621</v>
      </c>
      <c r="H961" s="53" t="s">
        <v>1944</v>
      </c>
      <c r="I961" s="53" t="s">
        <v>1945</v>
      </c>
      <c r="J961" s="53" t="s">
        <v>1809</v>
      </c>
      <c r="K961" s="53" t="s">
        <v>2666</v>
      </c>
      <c r="L961" s="53" t="s">
        <v>3715</v>
      </c>
      <c r="M961" s="53" t="s">
        <v>2666</v>
      </c>
      <c r="N961" s="53" t="s">
        <v>5402</v>
      </c>
      <c r="O961" s="54">
        <v>7419</v>
      </c>
      <c r="P961" s="53" t="s">
        <v>5403</v>
      </c>
      <c r="Q961" s="53">
        <v>1</v>
      </c>
      <c r="R961" s="55">
        <v>50.6494</v>
      </c>
      <c r="S961" s="55">
        <v>21.892199999999999</v>
      </c>
      <c r="T961" s="55">
        <v>50.625100000000003</v>
      </c>
      <c r="U961" s="55">
        <v>21.891200000000001</v>
      </c>
      <c r="V961" s="53" t="s">
        <v>93</v>
      </c>
      <c r="W961" s="85">
        <v>30</v>
      </c>
      <c r="X961" s="87">
        <v>10</v>
      </c>
      <c r="Y961" s="1" t="s">
        <v>7639</v>
      </c>
    </row>
    <row r="962" spans="1:25" ht="50.1" hidden="1" customHeight="1" x14ac:dyDescent="0.25">
      <c r="A962" s="53" t="s">
        <v>93</v>
      </c>
      <c r="B962" s="53" t="str">
        <f>IF(COUNTIF('Aglomeracje 2022 r.'!$C$13:$C$207,' Dane pomocnicze (ze spr. 21)'!C962)=1,"TAK",IF(COUNTIF('Aglomeracje 2022 r.'!$C$13:$C$207,' Dane pomocnicze (ze spr. 21)'!C962)&gt;1,"TAK, UWAGA, wystepuje w sprawozdaniu więcej niż jeden raz!!!","BRAK"))</f>
        <v>BRAK</v>
      </c>
      <c r="C962" s="53" t="s">
        <v>1053</v>
      </c>
      <c r="D962" s="53" t="s">
        <v>2667</v>
      </c>
      <c r="E962" s="53" t="s">
        <v>1639</v>
      </c>
      <c r="F962" s="53" t="s">
        <v>2611</v>
      </c>
      <c r="G962" s="53" t="s">
        <v>2646</v>
      </c>
      <c r="H962" s="53" t="s">
        <v>2619</v>
      </c>
      <c r="I962" s="53" t="s">
        <v>1945</v>
      </c>
      <c r="J962" s="53" t="s">
        <v>1809</v>
      </c>
      <c r="K962" s="53" t="s">
        <v>2667</v>
      </c>
      <c r="L962" s="53" t="s">
        <v>3617</v>
      </c>
      <c r="M962" s="53" t="s">
        <v>5404</v>
      </c>
      <c r="N962" s="53" t="s">
        <v>5405</v>
      </c>
      <c r="O962" s="54">
        <v>6347</v>
      </c>
      <c r="P962" s="53" t="s">
        <v>5406</v>
      </c>
      <c r="Q962" s="53">
        <v>1</v>
      </c>
      <c r="R962" s="55">
        <v>49.815199999999997</v>
      </c>
      <c r="S962" s="55">
        <v>22.2331</v>
      </c>
      <c r="T962" s="55">
        <v>49.823700000000002</v>
      </c>
      <c r="U962" s="55">
        <v>22.244800000000001</v>
      </c>
      <c r="V962" s="53" t="s">
        <v>93</v>
      </c>
      <c r="W962" s="85">
        <v>9.8000000000000007</v>
      </c>
      <c r="X962" s="87">
        <v>0</v>
      </c>
      <c r="Y962" s="1" t="s">
        <v>7640</v>
      </c>
    </row>
    <row r="963" spans="1:25" ht="50.1" hidden="1" customHeight="1" x14ac:dyDescent="0.25">
      <c r="A963" s="53" t="s">
        <v>93</v>
      </c>
      <c r="B963" s="53" t="str">
        <f>IF(COUNTIF('Aglomeracje 2022 r.'!$C$13:$C$207,' Dane pomocnicze (ze spr. 21)'!C963)=1,"TAK",IF(COUNTIF('Aglomeracje 2022 r.'!$C$13:$C$207,' Dane pomocnicze (ze spr. 21)'!C963)&gt;1,"TAK, UWAGA, wystepuje w sprawozdaniu więcej niż jeden raz!!!","BRAK"))</f>
        <v>BRAK</v>
      </c>
      <c r="C963" s="53" t="s">
        <v>1054</v>
      </c>
      <c r="D963" s="53" t="s">
        <v>2668</v>
      </c>
      <c r="E963" s="53" t="s">
        <v>1639</v>
      </c>
      <c r="F963" s="53" t="s">
        <v>2611</v>
      </c>
      <c r="G963" s="53" t="s">
        <v>2640</v>
      </c>
      <c r="H963" s="53" t="s">
        <v>1944</v>
      </c>
      <c r="I963" s="53" t="s">
        <v>1945</v>
      </c>
      <c r="J963" s="53" t="s">
        <v>1809</v>
      </c>
      <c r="K963" s="53" t="s">
        <v>2668</v>
      </c>
      <c r="L963" s="53" t="s">
        <v>3669</v>
      </c>
      <c r="M963" s="53" t="s">
        <v>5407</v>
      </c>
      <c r="N963" s="53" t="s">
        <v>5408</v>
      </c>
      <c r="O963" s="54">
        <v>9250</v>
      </c>
      <c r="P963" s="53" t="s">
        <v>5409</v>
      </c>
      <c r="Q963" s="53">
        <v>1</v>
      </c>
      <c r="R963" s="55">
        <v>50.292499999999997</v>
      </c>
      <c r="S963" s="55">
        <v>22.1541</v>
      </c>
      <c r="T963" s="55">
        <v>50.290599999999998</v>
      </c>
      <c r="U963" s="55">
        <v>22.1602</v>
      </c>
      <c r="V963" s="53" t="s">
        <v>93</v>
      </c>
      <c r="W963" s="85">
        <v>5</v>
      </c>
      <c r="X963" s="87">
        <v>0</v>
      </c>
      <c r="Y963" s="1" t="s">
        <v>7221</v>
      </c>
    </row>
    <row r="964" spans="1:25" ht="50.1" hidden="1" customHeight="1" x14ac:dyDescent="0.25">
      <c r="A964" s="53" t="s">
        <v>93</v>
      </c>
      <c r="B964" s="53" t="str">
        <f>IF(COUNTIF('Aglomeracje 2022 r.'!$C$13:$C$207,' Dane pomocnicze (ze spr. 21)'!C964)=1,"TAK",IF(COUNTIF('Aglomeracje 2022 r.'!$C$13:$C$207,' Dane pomocnicze (ze spr. 21)'!C964)&gt;1,"TAK, UWAGA, wystepuje w sprawozdaniu więcej niż jeden raz!!!","BRAK"))</f>
        <v>BRAK</v>
      </c>
      <c r="C964" s="53" t="s">
        <v>1055</v>
      </c>
      <c r="D964" s="53" t="s">
        <v>2669</v>
      </c>
      <c r="E964" s="53" t="s">
        <v>1745</v>
      </c>
      <c r="F964" s="53" t="s">
        <v>2611</v>
      </c>
      <c r="G964" s="53" t="s">
        <v>2646</v>
      </c>
      <c r="H964" s="53" t="s">
        <v>2613</v>
      </c>
      <c r="I964" s="53" t="s">
        <v>1945</v>
      </c>
      <c r="J964" s="53" t="s">
        <v>1809</v>
      </c>
      <c r="K964" s="53" t="s">
        <v>2669</v>
      </c>
      <c r="L964" s="53" t="s">
        <v>3669</v>
      </c>
      <c r="M964" s="53" t="s">
        <v>2669</v>
      </c>
      <c r="N964" s="53" t="s">
        <v>5410</v>
      </c>
      <c r="O964" s="54">
        <v>18561</v>
      </c>
      <c r="P964" s="53" t="s">
        <v>5411</v>
      </c>
      <c r="Q964" s="53">
        <v>0</v>
      </c>
      <c r="R964" s="55">
        <v>49.980600000000003</v>
      </c>
      <c r="S964" s="55">
        <v>21.938400000000001</v>
      </c>
      <c r="T964" s="55">
        <v>50.0062</v>
      </c>
      <c r="U964" s="55">
        <v>21.976199999999999</v>
      </c>
      <c r="V964" s="53" t="s">
        <v>93</v>
      </c>
      <c r="W964" s="85">
        <v>4.4000000000000004</v>
      </c>
      <c r="X964" s="87">
        <v>0.5</v>
      </c>
      <c r="Y964" s="1" t="s">
        <v>7641</v>
      </c>
    </row>
    <row r="965" spans="1:25" ht="50.1" hidden="1" customHeight="1" x14ac:dyDescent="0.25">
      <c r="A965" s="53" t="s">
        <v>93</v>
      </c>
      <c r="B965" s="53" t="str">
        <f>IF(COUNTIF('Aglomeracje 2022 r.'!$C$13:$C$207,' Dane pomocnicze (ze spr. 21)'!C965)=1,"TAK",IF(COUNTIF('Aglomeracje 2022 r.'!$C$13:$C$207,' Dane pomocnicze (ze spr. 21)'!C965)&gt;1,"TAK, UWAGA, wystepuje w sprawozdaniu więcej niż jeden raz!!!","BRAK"))</f>
        <v>BRAK</v>
      </c>
      <c r="C965" s="53" t="s">
        <v>1056</v>
      </c>
      <c r="D965" s="53" t="s">
        <v>2670</v>
      </c>
      <c r="E965" s="53" t="s">
        <v>1639</v>
      </c>
      <c r="F965" s="53" t="s">
        <v>2611</v>
      </c>
      <c r="G965" s="53" t="s">
        <v>2621</v>
      </c>
      <c r="H965" s="53" t="s">
        <v>1944</v>
      </c>
      <c r="I965" s="53" t="s">
        <v>1945</v>
      </c>
      <c r="J965" s="53" t="s">
        <v>1809</v>
      </c>
      <c r="K965" s="53" t="s">
        <v>2670</v>
      </c>
      <c r="L965" s="53" t="s">
        <v>3715</v>
      </c>
      <c r="M965" s="53" t="s">
        <v>2670</v>
      </c>
      <c r="N965" s="53" t="s">
        <v>5412</v>
      </c>
      <c r="O965" s="54">
        <v>4850</v>
      </c>
      <c r="P965" s="53">
        <v>0</v>
      </c>
      <c r="Q965" s="53">
        <v>1</v>
      </c>
      <c r="R965" s="55">
        <v>50.572200000000002</v>
      </c>
      <c r="S965" s="55">
        <v>22.125900000000001</v>
      </c>
      <c r="T965" s="55">
        <v>50.595599999999997</v>
      </c>
      <c r="U965" s="55">
        <v>22.086400000000001</v>
      </c>
      <c r="V965" s="53" t="s">
        <v>93</v>
      </c>
      <c r="W965" s="85">
        <v>0</v>
      </c>
      <c r="X965" s="87">
        <v>0</v>
      </c>
      <c r="Y965" s="1" t="s">
        <v>7166</v>
      </c>
    </row>
    <row r="966" spans="1:25" ht="50.1" hidden="1" customHeight="1" x14ac:dyDescent="0.25">
      <c r="A966" s="53" t="s">
        <v>93</v>
      </c>
      <c r="B966" s="53" t="str">
        <f>IF(COUNTIF('Aglomeracje 2022 r.'!$C$13:$C$207,' Dane pomocnicze (ze spr. 21)'!C966)=1,"TAK",IF(COUNTIF('Aglomeracje 2022 r.'!$C$13:$C$207,' Dane pomocnicze (ze spr. 21)'!C966)&gt;1,"TAK, UWAGA, wystepuje w sprawozdaniu więcej niż jeden raz!!!","BRAK"))</f>
        <v>BRAK</v>
      </c>
      <c r="C966" s="53" t="s">
        <v>1057</v>
      </c>
      <c r="D966" s="53" t="s">
        <v>2671</v>
      </c>
      <c r="E966" s="53" t="s">
        <v>1639</v>
      </c>
      <c r="F966" s="53" t="s">
        <v>2611</v>
      </c>
      <c r="G966" s="53" t="s">
        <v>2620</v>
      </c>
      <c r="H966" s="53" t="s">
        <v>2619</v>
      </c>
      <c r="I966" s="53" t="s">
        <v>1945</v>
      </c>
      <c r="J966" s="53" t="s">
        <v>1809</v>
      </c>
      <c r="K966" s="53" t="s">
        <v>5413</v>
      </c>
      <c r="L966" s="53" t="s">
        <v>3669</v>
      </c>
      <c r="M966" s="53" t="s">
        <v>5414</v>
      </c>
      <c r="N966" s="53" t="s">
        <v>5415</v>
      </c>
      <c r="O966" s="54">
        <v>3910</v>
      </c>
      <c r="P966" s="53" t="s">
        <v>5416</v>
      </c>
      <c r="Q966" s="53">
        <v>1</v>
      </c>
      <c r="R966" s="55">
        <v>49.822499999999998</v>
      </c>
      <c r="S966" s="55">
        <v>22.396100000000001</v>
      </c>
      <c r="T966" s="55">
        <v>49.817</v>
      </c>
      <c r="U966" s="55">
        <v>22.3825</v>
      </c>
      <c r="V966" s="53" t="s">
        <v>93</v>
      </c>
      <c r="W966" s="85">
        <v>0</v>
      </c>
      <c r="X966" s="87">
        <v>0</v>
      </c>
      <c r="Y966" s="1" t="s">
        <v>7166</v>
      </c>
    </row>
    <row r="967" spans="1:25" ht="50.1" hidden="1" customHeight="1" x14ac:dyDescent="0.25">
      <c r="A967" s="53" t="s">
        <v>93</v>
      </c>
      <c r="B967" s="53" t="str">
        <f>IF(COUNTIF('Aglomeracje 2022 r.'!$C$13:$C$207,' Dane pomocnicze (ze spr. 21)'!C967)=1,"TAK",IF(COUNTIF('Aglomeracje 2022 r.'!$C$13:$C$207,' Dane pomocnicze (ze spr. 21)'!C967)&gt;1,"TAK, UWAGA, wystepuje w sprawozdaniu więcej niż jeden raz!!!","BRAK"))</f>
        <v>BRAK</v>
      </c>
      <c r="C967" s="53" t="s">
        <v>1058</v>
      </c>
      <c r="D967" s="53" t="s">
        <v>2672</v>
      </c>
      <c r="E967" s="53" t="s">
        <v>1639</v>
      </c>
      <c r="F967" s="53" t="s">
        <v>2611</v>
      </c>
      <c r="G967" s="53" t="s">
        <v>2634</v>
      </c>
      <c r="H967" s="53" t="s">
        <v>2613</v>
      </c>
      <c r="I967" s="53" t="s">
        <v>1945</v>
      </c>
      <c r="J967" s="53" t="s">
        <v>1809</v>
      </c>
      <c r="K967" s="53" t="s">
        <v>2672</v>
      </c>
      <c r="L967" s="53" t="s">
        <v>3715</v>
      </c>
      <c r="M967" s="53" t="s">
        <v>2672</v>
      </c>
      <c r="N967" s="53" t="s">
        <v>5417</v>
      </c>
      <c r="O967" s="54">
        <v>8656</v>
      </c>
      <c r="P967" s="53" t="s">
        <v>5418</v>
      </c>
      <c r="Q967" s="53">
        <v>1</v>
      </c>
      <c r="R967" s="55">
        <v>50.0931</v>
      </c>
      <c r="S967" s="55">
        <v>22.3306</v>
      </c>
      <c r="T967" s="55">
        <v>50.1023</v>
      </c>
      <c r="U967" s="55">
        <v>22.325500000000002</v>
      </c>
      <c r="V967" s="53" t="s">
        <v>93</v>
      </c>
      <c r="W967" s="85">
        <v>0</v>
      </c>
      <c r="X967" s="87">
        <v>0</v>
      </c>
      <c r="Y967" s="1" t="s">
        <v>7166</v>
      </c>
    </row>
    <row r="968" spans="1:25" ht="50.1" hidden="1" customHeight="1" x14ac:dyDescent="0.25">
      <c r="A968" s="53" t="s">
        <v>93</v>
      </c>
      <c r="B968" s="53" t="str">
        <f>IF(COUNTIF('Aglomeracje 2022 r.'!$C$13:$C$207,' Dane pomocnicze (ze spr. 21)'!C968)=1,"TAK",IF(COUNTIF('Aglomeracje 2022 r.'!$C$13:$C$207,' Dane pomocnicze (ze spr. 21)'!C968)&gt;1,"TAK, UWAGA, wystepuje w sprawozdaniu więcej niż jeden raz!!!","BRAK"))</f>
        <v>BRAK</v>
      </c>
      <c r="C968" s="53" t="s">
        <v>1059</v>
      </c>
      <c r="D968" s="53" t="s">
        <v>2673</v>
      </c>
      <c r="E968" s="53" t="s">
        <v>1639</v>
      </c>
      <c r="F968" s="53" t="s">
        <v>2611</v>
      </c>
      <c r="G968" s="53" t="s">
        <v>2620</v>
      </c>
      <c r="H968" s="53" t="s">
        <v>2619</v>
      </c>
      <c r="I968" s="53" t="s">
        <v>1945</v>
      </c>
      <c r="J968" s="53" t="s">
        <v>1809</v>
      </c>
      <c r="K968" s="53" t="s">
        <v>2673</v>
      </c>
      <c r="L968" s="53" t="s">
        <v>3715</v>
      </c>
      <c r="M968" s="53" t="s">
        <v>2673</v>
      </c>
      <c r="N968" s="53" t="s">
        <v>5419</v>
      </c>
      <c r="O968" s="54">
        <v>8576</v>
      </c>
      <c r="P968" s="53" t="s">
        <v>5420</v>
      </c>
      <c r="Q968" s="53">
        <v>1</v>
      </c>
      <c r="R968" s="55">
        <v>49.805700000000002</v>
      </c>
      <c r="S968" s="55">
        <v>22.932200000000002</v>
      </c>
      <c r="T968" s="55">
        <v>49.8202</v>
      </c>
      <c r="U968" s="55">
        <v>22.9099</v>
      </c>
      <c r="V968" s="53" t="s">
        <v>93</v>
      </c>
      <c r="W968" s="85">
        <v>0</v>
      </c>
      <c r="X968" s="87">
        <v>0</v>
      </c>
      <c r="Y968" s="1" t="s">
        <v>7166</v>
      </c>
    </row>
    <row r="969" spans="1:25" ht="50.1" hidden="1" customHeight="1" x14ac:dyDescent="0.25">
      <c r="A969" s="53" t="s">
        <v>93</v>
      </c>
      <c r="B969" s="53" t="str">
        <f>IF(COUNTIF('Aglomeracje 2022 r.'!$C$13:$C$207,' Dane pomocnicze (ze spr. 21)'!C969)=1,"TAK",IF(COUNTIF('Aglomeracje 2022 r.'!$C$13:$C$207,' Dane pomocnicze (ze spr. 21)'!C969)&gt;1,"TAK, UWAGA, wystepuje w sprawozdaniu więcej niż jeden raz!!!","BRAK"))</f>
        <v>BRAK</v>
      </c>
      <c r="C969" s="53" t="s">
        <v>1060</v>
      </c>
      <c r="D969" s="53" t="s">
        <v>2675</v>
      </c>
      <c r="E969" s="53" t="s">
        <v>1639</v>
      </c>
      <c r="F969" s="53" t="s">
        <v>2611</v>
      </c>
      <c r="G969" s="53" t="s">
        <v>2632</v>
      </c>
      <c r="H969" s="53" t="s">
        <v>2619</v>
      </c>
      <c r="I969" s="53" t="s">
        <v>1945</v>
      </c>
      <c r="J969" s="53" t="s">
        <v>1809</v>
      </c>
      <c r="K969" s="53" t="s">
        <v>2675</v>
      </c>
      <c r="L969" s="53" t="s">
        <v>3715</v>
      </c>
      <c r="M969" s="53" t="s">
        <v>2675</v>
      </c>
      <c r="N969" s="53" t="s">
        <v>5423</v>
      </c>
      <c r="O969" s="54">
        <v>8093</v>
      </c>
      <c r="P969" s="53" t="s">
        <v>5424</v>
      </c>
      <c r="Q969" s="53">
        <v>1</v>
      </c>
      <c r="R969" s="55">
        <v>50.112400000000001</v>
      </c>
      <c r="S969" s="55">
        <v>22.776900000000001</v>
      </c>
      <c r="T969" s="55">
        <v>50.060499999999998</v>
      </c>
      <c r="U969" s="55">
        <v>22.7074</v>
      </c>
      <c r="V969" s="53" t="s">
        <v>93</v>
      </c>
      <c r="W969" s="85">
        <v>0</v>
      </c>
      <c r="X969" s="87">
        <v>0</v>
      </c>
      <c r="Y969" s="1" t="s">
        <v>7166</v>
      </c>
    </row>
    <row r="970" spans="1:25" ht="50.1" hidden="1" customHeight="1" x14ac:dyDescent="0.25">
      <c r="A970" s="53" t="s">
        <v>93</v>
      </c>
      <c r="B970" s="53" t="str">
        <f>IF(COUNTIF('Aglomeracje 2022 r.'!$C$13:$C$207,' Dane pomocnicze (ze spr. 21)'!C970)=1,"TAK",IF(COUNTIF('Aglomeracje 2022 r.'!$C$13:$C$207,' Dane pomocnicze (ze spr. 21)'!C970)&gt;1,"TAK, UWAGA, wystepuje w sprawozdaniu więcej niż jeden raz!!!","BRAK"))</f>
        <v>BRAK</v>
      </c>
      <c r="C970" s="53" t="s">
        <v>1061</v>
      </c>
      <c r="D970" s="53" t="s">
        <v>2676</v>
      </c>
      <c r="E970" s="53" t="s">
        <v>1639</v>
      </c>
      <c r="F970" s="53" t="s">
        <v>2611</v>
      </c>
      <c r="G970" s="53" t="s">
        <v>2643</v>
      </c>
      <c r="H970" s="53" t="s">
        <v>1944</v>
      </c>
      <c r="I970" s="53" t="s">
        <v>1945</v>
      </c>
      <c r="J970" s="53" t="s">
        <v>1809</v>
      </c>
      <c r="K970" s="53" t="s">
        <v>2676</v>
      </c>
      <c r="L970" s="53" t="s">
        <v>3669</v>
      </c>
      <c r="M970" s="53" t="s">
        <v>2676</v>
      </c>
      <c r="N970" s="53" t="s">
        <v>5425</v>
      </c>
      <c r="O970" s="54">
        <v>7738</v>
      </c>
      <c r="P970" s="53" t="s">
        <v>5426</v>
      </c>
      <c r="Q970" s="53">
        <v>1</v>
      </c>
      <c r="R970" s="55">
        <v>50.5</v>
      </c>
      <c r="S970" s="55">
        <v>21.541399999999999</v>
      </c>
      <c r="T970" s="55">
        <v>50.508299999999998</v>
      </c>
      <c r="U970" s="55">
        <v>21.555599999999998</v>
      </c>
      <c r="V970" s="53" t="s">
        <v>93</v>
      </c>
      <c r="W970" s="85">
        <v>1</v>
      </c>
      <c r="X970" s="87">
        <v>15</v>
      </c>
      <c r="Y970" s="1" t="s">
        <v>7642</v>
      </c>
    </row>
    <row r="971" spans="1:25" ht="50.1" hidden="1" customHeight="1" x14ac:dyDescent="0.25">
      <c r="A971" s="53" t="s">
        <v>93</v>
      </c>
      <c r="B971" s="53" t="str">
        <f>IF(COUNTIF('Aglomeracje 2022 r.'!$C$13:$C$207,' Dane pomocnicze (ze spr. 21)'!C971)=1,"TAK",IF(COUNTIF('Aglomeracje 2022 r.'!$C$13:$C$207,' Dane pomocnicze (ze spr. 21)'!C971)&gt;1,"TAK, UWAGA, wystepuje w sprawozdaniu więcej niż jeden raz!!!","BRAK"))</f>
        <v>BRAK</v>
      </c>
      <c r="C971" s="53" t="s">
        <v>1062</v>
      </c>
      <c r="D971" s="53" t="s">
        <v>2677</v>
      </c>
      <c r="E971" s="53" t="s">
        <v>1639</v>
      </c>
      <c r="F971" s="53" t="s">
        <v>2611</v>
      </c>
      <c r="G971" s="53" t="s">
        <v>2620</v>
      </c>
      <c r="H971" s="53" t="s">
        <v>2619</v>
      </c>
      <c r="I971" s="53" t="s">
        <v>1945</v>
      </c>
      <c r="J971" s="53" t="s">
        <v>1809</v>
      </c>
      <c r="K971" s="53" t="s">
        <v>2678</v>
      </c>
      <c r="L971" s="53" t="s">
        <v>3715</v>
      </c>
      <c r="M971" s="53" t="s">
        <v>2678</v>
      </c>
      <c r="N971" s="53" t="s">
        <v>5427</v>
      </c>
      <c r="O971" s="54">
        <v>4724</v>
      </c>
      <c r="P971" s="53" t="s">
        <v>5428</v>
      </c>
      <c r="Q971" s="53">
        <v>1</v>
      </c>
      <c r="R971" s="55">
        <v>49.8367</v>
      </c>
      <c r="S971" s="55">
        <v>22.8917</v>
      </c>
      <c r="T971" s="55">
        <v>49.8367</v>
      </c>
      <c r="U971" s="55">
        <v>22.8917</v>
      </c>
      <c r="V971" s="53" t="s">
        <v>93</v>
      </c>
      <c r="W971" s="85">
        <v>1.38</v>
      </c>
      <c r="X971" s="87">
        <v>0</v>
      </c>
      <c r="Y971" s="1" t="s">
        <v>7643</v>
      </c>
    </row>
    <row r="972" spans="1:25" ht="50.1" hidden="1" customHeight="1" x14ac:dyDescent="0.25">
      <c r="A972" s="53" t="s">
        <v>93</v>
      </c>
      <c r="B972" s="53" t="str">
        <f>IF(COUNTIF('Aglomeracje 2022 r.'!$C$13:$C$207,' Dane pomocnicze (ze spr. 21)'!C972)=1,"TAK",IF(COUNTIF('Aglomeracje 2022 r.'!$C$13:$C$207,' Dane pomocnicze (ze spr. 21)'!C972)&gt;1,"TAK, UWAGA, wystepuje w sprawozdaniu więcej niż jeden raz!!!","BRAK"))</f>
        <v>BRAK</v>
      </c>
      <c r="C972" s="53" t="s">
        <v>1063</v>
      </c>
      <c r="D972" s="53" t="s">
        <v>2678</v>
      </c>
      <c r="E972" s="53" t="s">
        <v>1639</v>
      </c>
      <c r="F972" s="53" t="s">
        <v>2611</v>
      </c>
      <c r="G972" s="53" t="s">
        <v>2620</v>
      </c>
      <c r="H972" s="53" t="s">
        <v>2619</v>
      </c>
      <c r="I972" s="53" t="s">
        <v>1945</v>
      </c>
      <c r="J972" s="53" t="s">
        <v>1809</v>
      </c>
      <c r="K972" s="53" t="s">
        <v>2678</v>
      </c>
      <c r="L972" s="53" t="s">
        <v>3715</v>
      </c>
      <c r="M972" s="53" t="s">
        <v>2678</v>
      </c>
      <c r="N972" s="53" t="s">
        <v>5429</v>
      </c>
      <c r="O972" s="54">
        <v>4947</v>
      </c>
      <c r="P972" s="53" t="s">
        <v>5428</v>
      </c>
      <c r="Q972" s="53">
        <v>1</v>
      </c>
      <c r="R972" s="55">
        <v>49.818899999999999</v>
      </c>
      <c r="S972" s="55">
        <v>22.820599999999999</v>
      </c>
      <c r="T972" s="55">
        <v>49.818899999999999</v>
      </c>
      <c r="U972" s="55">
        <v>22.820599999999999</v>
      </c>
      <c r="V972" s="53" t="s">
        <v>93</v>
      </c>
      <c r="W972" s="85">
        <v>0</v>
      </c>
      <c r="X972" s="87">
        <v>0</v>
      </c>
      <c r="Y972" s="1" t="s">
        <v>7166</v>
      </c>
    </row>
    <row r="973" spans="1:25" ht="50.1" hidden="1" customHeight="1" x14ac:dyDescent="0.25">
      <c r="A973" s="53" t="s">
        <v>93</v>
      </c>
      <c r="B973" s="53" t="str">
        <f>IF(COUNTIF('Aglomeracje 2022 r.'!$C$13:$C$207,' Dane pomocnicze (ze spr. 21)'!C973)=1,"TAK",IF(COUNTIF('Aglomeracje 2022 r.'!$C$13:$C$207,' Dane pomocnicze (ze spr. 21)'!C973)&gt;1,"TAK, UWAGA, wystepuje w sprawozdaniu więcej niż jeden raz!!!","BRAK"))</f>
        <v>BRAK</v>
      </c>
      <c r="C973" s="53" t="s">
        <v>1064</v>
      </c>
      <c r="D973" s="53" t="s">
        <v>2679</v>
      </c>
      <c r="E973" s="53" t="s">
        <v>1639</v>
      </c>
      <c r="F973" s="53" t="s">
        <v>2611</v>
      </c>
      <c r="G973" s="53" t="s">
        <v>2665</v>
      </c>
      <c r="H973" s="53" t="s">
        <v>2613</v>
      </c>
      <c r="I973" s="53" t="s">
        <v>1945</v>
      </c>
      <c r="J973" s="53" t="s">
        <v>1809</v>
      </c>
      <c r="K973" s="53" t="s">
        <v>2679</v>
      </c>
      <c r="L973" s="53" t="s">
        <v>3669</v>
      </c>
      <c r="M973" s="53" t="s">
        <v>2679</v>
      </c>
      <c r="N973" s="53" t="s">
        <v>5430</v>
      </c>
      <c r="O973" s="54">
        <v>15769</v>
      </c>
      <c r="P973" s="53" t="s">
        <v>5431</v>
      </c>
      <c r="Q973" s="53">
        <v>1</v>
      </c>
      <c r="R973" s="55">
        <v>49.694000000000003</v>
      </c>
      <c r="S973" s="55">
        <v>22.018999999999998</v>
      </c>
      <c r="T973" s="55">
        <v>49.695599999999999</v>
      </c>
      <c r="U973" s="55">
        <v>22.026299999999999</v>
      </c>
      <c r="V973" s="53" t="s">
        <v>93</v>
      </c>
      <c r="W973" s="85">
        <v>44.2</v>
      </c>
      <c r="X973" s="87">
        <v>0</v>
      </c>
      <c r="Y973" s="1" t="s">
        <v>7644</v>
      </c>
    </row>
    <row r="974" spans="1:25" ht="50.1" hidden="1" customHeight="1" x14ac:dyDescent="0.25">
      <c r="A974" s="53" t="s">
        <v>93</v>
      </c>
      <c r="B974" s="53" t="str">
        <f>IF(COUNTIF('Aglomeracje 2022 r.'!$C$13:$C$207,' Dane pomocnicze (ze spr. 21)'!C974)=1,"TAK",IF(COUNTIF('Aglomeracje 2022 r.'!$C$13:$C$207,' Dane pomocnicze (ze spr. 21)'!C974)&gt;1,"TAK, UWAGA, wystepuje w sprawozdaniu więcej niż jeden raz!!!","BRAK"))</f>
        <v>BRAK</v>
      </c>
      <c r="C974" s="53" t="s">
        <v>1065</v>
      </c>
      <c r="D974" s="53" t="s">
        <v>2680</v>
      </c>
      <c r="E974" s="53" t="s">
        <v>1745</v>
      </c>
      <c r="F974" s="53" t="s">
        <v>2611</v>
      </c>
      <c r="G974" s="53" t="s">
        <v>2128</v>
      </c>
      <c r="H974" s="53" t="s">
        <v>2220</v>
      </c>
      <c r="I974" s="53" t="s">
        <v>1945</v>
      </c>
      <c r="J974" s="53" t="s">
        <v>1809</v>
      </c>
      <c r="K974" s="53" t="s">
        <v>2695</v>
      </c>
      <c r="L974" s="53" t="s">
        <v>3669</v>
      </c>
      <c r="M974" s="53" t="s">
        <v>2695</v>
      </c>
      <c r="N974" s="53" t="s">
        <v>5432</v>
      </c>
      <c r="O974" s="54">
        <v>3013</v>
      </c>
      <c r="P974" s="53" t="s">
        <v>5433</v>
      </c>
      <c r="Q974" s="53">
        <v>0</v>
      </c>
      <c r="R974" s="55">
        <v>49.558199999999999</v>
      </c>
      <c r="S974" s="55">
        <v>21.6831</v>
      </c>
      <c r="T974" s="55">
        <v>49.364699999999999</v>
      </c>
      <c r="U974" s="55">
        <v>21.435600000000001</v>
      </c>
      <c r="V974" s="53" t="s">
        <v>93</v>
      </c>
      <c r="W974" s="85">
        <v>9.8000000000000007</v>
      </c>
      <c r="X974" s="87">
        <v>0</v>
      </c>
      <c r="Y974" s="1" t="s">
        <v>7640</v>
      </c>
    </row>
    <row r="975" spans="1:25" ht="50.1" hidden="1" customHeight="1" x14ac:dyDescent="0.25">
      <c r="A975" s="53" t="s">
        <v>93</v>
      </c>
      <c r="B975" s="53" t="str">
        <f>IF(COUNTIF('Aglomeracje 2022 r.'!$C$13:$C$207,' Dane pomocnicze (ze spr. 21)'!C975)=1,"TAK",IF(COUNTIF('Aglomeracje 2022 r.'!$C$13:$C$207,' Dane pomocnicze (ze spr. 21)'!C975)&gt;1,"TAK, UWAGA, wystepuje w sprawozdaniu więcej niż jeden raz!!!","BRAK"))</f>
        <v>BRAK</v>
      </c>
      <c r="C975" s="53" t="s">
        <v>1066</v>
      </c>
      <c r="D975" s="53" t="s">
        <v>2681</v>
      </c>
      <c r="E975" s="53" t="s">
        <v>1639</v>
      </c>
      <c r="F975" s="53" t="s">
        <v>2611</v>
      </c>
      <c r="G975" s="53" t="s">
        <v>2646</v>
      </c>
      <c r="H975" s="53" t="s">
        <v>2613</v>
      </c>
      <c r="I975" s="53" t="s">
        <v>1945</v>
      </c>
      <c r="J975" s="53" t="s">
        <v>1809</v>
      </c>
      <c r="K975" s="53" t="s">
        <v>5434</v>
      </c>
      <c r="L975" s="53" t="s">
        <v>3715</v>
      </c>
      <c r="M975" s="53" t="s">
        <v>5434</v>
      </c>
      <c r="N975" s="53" t="s">
        <v>5435</v>
      </c>
      <c r="O975" s="54">
        <v>6121</v>
      </c>
      <c r="P975" s="53" t="s">
        <v>5436</v>
      </c>
      <c r="Q975" s="53">
        <v>1</v>
      </c>
      <c r="R975" s="55">
        <v>50.079030000000003</v>
      </c>
      <c r="S975" s="55">
        <v>22.040289999999999</v>
      </c>
      <c r="T975" s="55">
        <v>50.092700000000001</v>
      </c>
      <c r="U975" s="55">
        <v>22.124099999999999</v>
      </c>
      <c r="V975" s="53" t="s">
        <v>93</v>
      </c>
      <c r="W975" s="85">
        <v>0</v>
      </c>
      <c r="X975" s="87">
        <v>1</v>
      </c>
      <c r="Y975" s="1" t="s">
        <v>7314</v>
      </c>
    </row>
    <row r="976" spans="1:25" ht="50.1" hidden="1" customHeight="1" x14ac:dyDescent="0.25">
      <c r="A976" s="53" t="s">
        <v>93</v>
      </c>
      <c r="B976" s="53" t="str">
        <f>IF(COUNTIF('Aglomeracje 2022 r.'!$C$13:$C$207,' Dane pomocnicze (ze spr. 21)'!C976)=1,"TAK",IF(COUNTIF('Aglomeracje 2022 r.'!$C$13:$C$207,' Dane pomocnicze (ze spr. 21)'!C976)&gt;1,"TAK, UWAGA, wystepuje w sprawozdaniu więcej niż jeden raz!!!","BRAK"))</f>
        <v>BRAK</v>
      </c>
      <c r="C976" s="53" t="s">
        <v>1067</v>
      </c>
      <c r="D976" s="53" t="s">
        <v>2682</v>
      </c>
      <c r="E976" s="53" t="s">
        <v>1639</v>
      </c>
      <c r="F976" s="53" t="s">
        <v>2611</v>
      </c>
      <c r="G976" s="53" t="s">
        <v>2663</v>
      </c>
      <c r="H976" s="53" t="s">
        <v>1944</v>
      </c>
      <c r="I976" s="53" t="s">
        <v>1945</v>
      </c>
      <c r="J976" s="53" t="s">
        <v>1809</v>
      </c>
      <c r="K976" s="53" t="s">
        <v>2682</v>
      </c>
      <c r="L976" s="53" t="s">
        <v>3715</v>
      </c>
      <c r="M976" s="53" t="s">
        <v>2682</v>
      </c>
      <c r="N976" s="53" t="s">
        <v>5437</v>
      </c>
      <c r="O976" s="54">
        <v>5609</v>
      </c>
      <c r="P976" s="53" t="s">
        <v>5438</v>
      </c>
      <c r="Q976" s="53">
        <v>1</v>
      </c>
      <c r="R976" s="55">
        <v>50.376399999999997</v>
      </c>
      <c r="S976" s="55">
        <v>21.746300000000002</v>
      </c>
      <c r="T976" s="55">
        <v>50.365699999999997</v>
      </c>
      <c r="U976" s="55">
        <v>21.755199999999999</v>
      </c>
      <c r="V976" s="53" t="s">
        <v>93</v>
      </c>
      <c r="W976" s="85">
        <v>0</v>
      </c>
      <c r="X976" s="87">
        <v>0</v>
      </c>
      <c r="Y976" s="1" t="s">
        <v>7166</v>
      </c>
    </row>
    <row r="977" spans="1:25" ht="50.1" hidden="1" customHeight="1" x14ac:dyDescent="0.25">
      <c r="A977" s="53" t="s">
        <v>93</v>
      </c>
      <c r="B977" s="53" t="str">
        <f>IF(COUNTIF('Aglomeracje 2022 r.'!$C$13:$C$207,' Dane pomocnicze (ze spr. 21)'!C977)=1,"TAK",IF(COUNTIF('Aglomeracje 2022 r.'!$C$13:$C$207,' Dane pomocnicze (ze spr. 21)'!C977)&gt;1,"TAK, UWAGA, wystepuje w sprawozdaniu więcej niż jeden raz!!!","BRAK"))</f>
        <v>BRAK</v>
      </c>
      <c r="C977" s="53" t="s">
        <v>1068</v>
      </c>
      <c r="D977" s="53" t="s">
        <v>2683</v>
      </c>
      <c r="E977" s="53" t="s">
        <v>1639</v>
      </c>
      <c r="F977" s="53" t="s">
        <v>2611</v>
      </c>
      <c r="G977" s="53" t="s">
        <v>2663</v>
      </c>
      <c r="H977" s="53" t="s">
        <v>1944</v>
      </c>
      <c r="I977" s="53" t="s">
        <v>1945</v>
      </c>
      <c r="J977" s="53" t="s">
        <v>1809</v>
      </c>
      <c r="K977" s="53" t="s">
        <v>2682</v>
      </c>
      <c r="L977" s="53" t="s">
        <v>3715</v>
      </c>
      <c r="M977" s="53" t="s">
        <v>2682</v>
      </c>
      <c r="N977" s="53" t="s">
        <v>5439</v>
      </c>
      <c r="O977" s="54">
        <v>4242</v>
      </c>
      <c r="P977" s="53" t="s">
        <v>5438</v>
      </c>
      <c r="Q977" s="53">
        <v>1</v>
      </c>
      <c r="R977" s="55">
        <v>50.376399999999997</v>
      </c>
      <c r="S977" s="55">
        <v>21.746300000000002</v>
      </c>
      <c r="T977" s="55">
        <v>50.376399999999997</v>
      </c>
      <c r="U977" s="55">
        <v>21.857199999999999</v>
      </c>
      <c r="V977" s="53" t="s">
        <v>93</v>
      </c>
      <c r="W977" s="85">
        <v>0</v>
      </c>
      <c r="X977" s="87">
        <v>0</v>
      </c>
      <c r="Y977" s="1" t="s">
        <v>7166</v>
      </c>
    </row>
    <row r="978" spans="1:25" ht="50.1" hidden="1" customHeight="1" x14ac:dyDescent="0.25">
      <c r="A978" s="53" t="s">
        <v>93</v>
      </c>
      <c r="B978" s="53" t="str">
        <f>IF(COUNTIF('Aglomeracje 2022 r.'!$C$13:$C$207,' Dane pomocnicze (ze spr. 21)'!C978)=1,"TAK",IF(COUNTIF('Aglomeracje 2022 r.'!$C$13:$C$207,' Dane pomocnicze (ze spr. 21)'!C978)&gt;1,"TAK, UWAGA, wystepuje w sprawozdaniu więcej niż jeden raz!!!","BRAK"))</f>
        <v>BRAK</v>
      </c>
      <c r="C978" s="53" t="s">
        <v>1069</v>
      </c>
      <c r="D978" s="53" t="s">
        <v>2684</v>
      </c>
      <c r="E978" s="53" t="s">
        <v>1639</v>
      </c>
      <c r="F978" s="53" t="s">
        <v>2611</v>
      </c>
      <c r="G978" s="53" t="s">
        <v>2632</v>
      </c>
      <c r="H978" s="53" t="s">
        <v>2619</v>
      </c>
      <c r="I978" s="53" t="s">
        <v>1945</v>
      </c>
      <c r="J978" s="53" t="s">
        <v>1809</v>
      </c>
      <c r="K978" s="53" t="s">
        <v>5440</v>
      </c>
      <c r="L978" s="53" t="s">
        <v>3715</v>
      </c>
      <c r="M978" s="53" t="s">
        <v>5440</v>
      </c>
      <c r="N978" s="53" t="s">
        <v>5441</v>
      </c>
      <c r="O978" s="54">
        <v>9397</v>
      </c>
      <c r="P978" s="53" t="s">
        <v>5442</v>
      </c>
      <c r="Q978" s="53">
        <v>1</v>
      </c>
      <c r="R978" s="55">
        <v>49.945500000000003</v>
      </c>
      <c r="S978" s="55">
        <v>22.824000000000002</v>
      </c>
      <c r="T978" s="55">
        <v>49.9253</v>
      </c>
      <c r="U978" s="55">
        <v>22.865400000000001</v>
      </c>
      <c r="V978" s="53" t="s">
        <v>93</v>
      </c>
      <c r="W978" s="85">
        <v>28</v>
      </c>
      <c r="X978" s="87">
        <v>0</v>
      </c>
      <c r="Y978" s="1" t="s">
        <v>7369</v>
      </c>
    </row>
    <row r="979" spans="1:25" ht="50.1" hidden="1" customHeight="1" x14ac:dyDescent="0.25">
      <c r="A979" s="53" t="s">
        <v>93</v>
      </c>
      <c r="B979" s="53" t="str">
        <f>IF(COUNTIF('Aglomeracje 2022 r.'!$C$13:$C$207,' Dane pomocnicze (ze spr. 21)'!C979)=1,"TAK",IF(COUNTIF('Aglomeracje 2022 r.'!$C$13:$C$207,' Dane pomocnicze (ze spr. 21)'!C979)&gt;1,"TAK, UWAGA, wystepuje w sprawozdaniu więcej niż jeden raz!!!","BRAK"))</f>
        <v>BRAK</v>
      </c>
      <c r="C979" s="53" t="s">
        <v>1070</v>
      </c>
      <c r="D979" s="53" t="s">
        <v>2685</v>
      </c>
      <c r="E979" s="53" t="s">
        <v>1639</v>
      </c>
      <c r="F979" s="53" t="s">
        <v>2611</v>
      </c>
      <c r="G979" s="53" t="s">
        <v>2634</v>
      </c>
      <c r="H979" s="53" t="s">
        <v>2619</v>
      </c>
      <c r="I979" s="53" t="s">
        <v>1945</v>
      </c>
      <c r="J979" s="53" t="s">
        <v>1809</v>
      </c>
      <c r="K979" s="53" t="s">
        <v>2685</v>
      </c>
      <c r="L979" s="53" t="s">
        <v>3669</v>
      </c>
      <c r="M979" s="53" t="s">
        <v>2685</v>
      </c>
      <c r="N979" s="53" t="s">
        <v>5443</v>
      </c>
      <c r="O979" s="54">
        <v>5749</v>
      </c>
      <c r="P979" s="53" t="s">
        <v>5444</v>
      </c>
      <c r="Q979" s="53">
        <v>1</v>
      </c>
      <c r="R979" s="55">
        <v>50.168300000000002</v>
      </c>
      <c r="S979" s="55">
        <v>22.609200000000001</v>
      </c>
      <c r="T979" s="55">
        <v>50.166699999999999</v>
      </c>
      <c r="U979" s="55">
        <v>22.5806</v>
      </c>
      <c r="V979" s="53" t="s">
        <v>93</v>
      </c>
      <c r="W979" s="85">
        <v>0</v>
      </c>
      <c r="X979" s="87">
        <v>0</v>
      </c>
      <c r="Y979" s="1" t="s">
        <v>7166</v>
      </c>
    </row>
    <row r="980" spans="1:25" ht="50.1" hidden="1" customHeight="1" x14ac:dyDescent="0.25">
      <c r="A980" s="53" t="s">
        <v>93</v>
      </c>
      <c r="B980" s="53" t="str">
        <f>IF(COUNTIF('Aglomeracje 2022 r.'!$C$13:$C$207,' Dane pomocnicze (ze spr. 21)'!C980)=1,"TAK",IF(COUNTIF('Aglomeracje 2022 r.'!$C$13:$C$207,' Dane pomocnicze (ze spr. 21)'!C980)&gt;1,"TAK, UWAGA, wystepuje w sprawozdaniu więcej niż jeden raz!!!","BRAK"))</f>
        <v>BRAK</v>
      </c>
      <c r="C980" s="53" t="s">
        <v>1071</v>
      </c>
      <c r="D980" s="53" t="s">
        <v>2686</v>
      </c>
      <c r="E980" s="53" t="s">
        <v>1639</v>
      </c>
      <c r="F980" s="53" t="s">
        <v>2611</v>
      </c>
      <c r="G980" s="53" t="s">
        <v>2687</v>
      </c>
      <c r="H980" s="53" t="s">
        <v>2688</v>
      </c>
      <c r="I980" s="53" t="s">
        <v>1945</v>
      </c>
      <c r="J980" s="53" t="s">
        <v>1809</v>
      </c>
      <c r="K980" s="53" t="s">
        <v>2686</v>
      </c>
      <c r="L980" s="53" t="s">
        <v>3715</v>
      </c>
      <c r="M980" s="53" t="s">
        <v>5445</v>
      </c>
      <c r="N980" s="53" t="s">
        <v>5446</v>
      </c>
      <c r="O980" s="54">
        <v>8516</v>
      </c>
      <c r="P980" s="53" t="s">
        <v>5447</v>
      </c>
      <c r="Q980" s="53">
        <v>1</v>
      </c>
      <c r="R980" s="55">
        <v>50.565199999999997</v>
      </c>
      <c r="S980" s="55">
        <v>21.875399999999999</v>
      </c>
      <c r="T980" s="55">
        <v>50.562199999999997</v>
      </c>
      <c r="U980" s="55">
        <v>21.858799999999999</v>
      </c>
      <c r="V980" s="53" t="s">
        <v>93</v>
      </c>
      <c r="W980" s="85">
        <v>0</v>
      </c>
      <c r="X980" s="87">
        <v>0</v>
      </c>
      <c r="Y980" s="1" t="s">
        <v>7166</v>
      </c>
    </row>
    <row r="981" spans="1:25" ht="50.1" hidden="1" customHeight="1" x14ac:dyDescent="0.25">
      <c r="A981" s="53" t="s">
        <v>93</v>
      </c>
      <c r="B981" s="53" t="str">
        <f>IF(COUNTIF('Aglomeracje 2022 r.'!$C$13:$C$207,' Dane pomocnicze (ze spr. 21)'!C981)=1,"TAK",IF(COUNTIF('Aglomeracje 2022 r.'!$C$13:$C$207,' Dane pomocnicze (ze spr. 21)'!C981)&gt;1,"TAK, UWAGA, wystepuje w sprawozdaniu więcej niż jeden raz!!!","BRAK"))</f>
        <v>BRAK</v>
      </c>
      <c r="C981" s="53" t="s">
        <v>1072</v>
      </c>
      <c r="D981" s="53" t="s">
        <v>2689</v>
      </c>
      <c r="E981" s="53" t="s">
        <v>1639</v>
      </c>
      <c r="F981" s="53" t="s">
        <v>2611</v>
      </c>
      <c r="G981" s="53" t="s">
        <v>2646</v>
      </c>
      <c r="H981" s="53" t="s">
        <v>2613</v>
      </c>
      <c r="I981" s="53" t="s">
        <v>1945</v>
      </c>
      <c r="J981" s="53" t="s">
        <v>1809</v>
      </c>
      <c r="K981" s="53" t="s">
        <v>2689</v>
      </c>
      <c r="L981" s="53" t="s">
        <v>3715</v>
      </c>
      <c r="M981" s="53" t="s">
        <v>2689</v>
      </c>
      <c r="N981" s="53" t="s">
        <v>5448</v>
      </c>
      <c r="O981" s="54">
        <v>3298</v>
      </c>
      <c r="P981" s="53" t="s">
        <v>5449</v>
      </c>
      <c r="Q981" s="53">
        <v>1</v>
      </c>
      <c r="R981" s="55">
        <v>49.924599999999998</v>
      </c>
      <c r="S981" s="55">
        <v>22.1631</v>
      </c>
      <c r="T981" s="55">
        <v>49.922899999999998</v>
      </c>
      <c r="U981" s="55">
        <v>22.141200000000001</v>
      </c>
      <c r="V981" s="53" t="s">
        <v>93</v>
      </c>
      <c r="W981" s="85">
        <v>0</v>
      </c>
      <c r="X981" s="87">
        <v>0</v>
      </c>
      <c r="Y981" s="1" t="s">
        <v>7166</v>
      </c>
    </row>
    <row r="982" spans="1:25" ht="50.1" hidden="1" customHeight="1" x14ac:dyDescent="0.25">
      <c r="A982" s="53" t="s">
        <v>93</v>
      </c>
      <c r="B982" s="53" t="str">
        <f>IF(COUNTIF('Aglomeracje 2022 r.'!$C$13:$C$207,' Dane pomocnicze (ze spr. 21)'!C982)=1,"TAK",IF(COUNTIF('Aglomeracje 2022 r.'!$C$13:$C$207,' Dane pomocnicze (ze spr. 21)'!C982)&gt;1,"TAK, UWAGA, wystepuje w sprawozdaniu więcej niż jeden raz!!!","BRAK"))</f>
        <v>BRAK</v>
      </c>
      <c r="C982" s="53" t="s">
        <v>1073</v>
      </c>
      <c r="D982" s="53" t="s">
        <v>2690</v>
      </c>
      <c r="E982" s="53" t="s">
        <v>1639</v>
      </c>
      <c r="F982" s="53" t="s">
        <v>2611</v>
      </c>
      <c r="G982" s="53" t="s">
        <v>2640</v>
      </c>
      <c r="H982" s="53" t="s">
        <v>1944</v>
      </c>
      <c r="I982" s="53" t="s">
        <v>1945</v>
      </c>
      <c r="J982" s="53" t="s">
        <v>1809</v>
      </c>
      <c r="K982" s="53" t="s">
        <v>2690</v>
      </c>
      <c r="L982" s="53" t="s">
        <v>3669</v>
      </c>
      <c r="M982" s="53" t="s">
        <v>2690</v>
      </c>
      <c r="N982" s="53" t="s">
        <v>5450</v>
      </c>
      <c r="O982" s="54">
        <v>6022</v>
      </c>
      <c r="P982" s="53" t="s">
        <v>5451</v>
      </c>
      <c r="Q982" s="53">
        <v>1</v>
      </c>
      <c r="R982" s="55">
        <v>50.443100000000001</v>
      </c>
      <c r="S982" s="55">
        <v>22.481000000000002</v>
      </c>
      <c r="T982" s="55">
        <v>50.4452</v>
      </c>
      <c r="U982" s="55">
        <v>22.2559</v>
      </c>
      <c r="V982" s="53" t="s">
        <v>93</v>
      </c>
      <c r="W982" s="85">
        <v>13</v>
      </c>
      <c r="X982" s="87">
        <v>0</v>
      </c>
      <c r="Y982" s="1" t="s">
        <v>7406</v>
      </c>
    </row>
    <row r="983" spans="1:25" ht="50.1" hidden="1" customHeight="1" x14ac:dyDescent="0.25">
      <c r="A983" s="53" t="s">
        <v>93</v>
      </c>
      <c r="B983" s="53" t="str">
        <f>IF(COUNTIF('Aglomeracje 2022 r.'!$C$13:$C$207,' Dane pomocnicze (ze spr. 21)'!C983)=1,"TAK",IF(COUNTIF('Aglomeracje 2022 r.'!$C$13:$C$207,' Dane pomocnicze (ze spr. 21)'!C983)&gt;1,"TAK, UWAGA, wystepuje w sprawozdaniu więcej niż jeden raz!!!","BRAK"))</f>
        <v>BRAK</v>
      </c>
      <c r="C983" s="53" t="s">
        <v>1074</v>
      </c>
      <c r="D983" s="53" t="s">
        <v>2691</v>
      </c>
      <c r="E983" s="53" t="s">
        <v>1639</v>
      </c>
      <c r="F983" s="53" t="s">
        <v>2611</v>
      </c>
      <c r="G983" s="53" t="s">
        <v>2625</v>
      </c>
      <c r="H983" s="53" t="s">
        <v>2613</v>
      </c>
      <c r="I983" s="53" t="s">
        <v>1945</v>
      </c>
      <c r="J983" s="53" t="s">
        <v>1809</v>
      </c>
      <c r="K983" s="53" t="s">
        <v>2691</v>
      </c>
      <c r="L983" s="53" t="s">
        <v>3715</v>
      </c>
      <c r="M983" s="53" t="s">
        <v>2691</v>
      </c>
      <c r="N983" s="53" t="s">
        <v>5452</v>
      </c>
      <c r="O983" s="54">
        <v>9229</v>
      </c>
      <c r="P983" s="53" t="s">
        <v>5453</v>
      </c>
      <c r="Q983" s="53">
        <v>1</v>
      </c>
      <c r="R983" s="55">
        <v>49.582799999999999</v>
      </c>
      <c r="S983" s="55">
        <v>22.015499999999999</v>
      </c>
      <c r="T983" s="55">
        <v>49.588799999999999</v>
      </c>
      <c r="U983" s="55">
        <v>22.010200000000001</v>
      </c>
      <c r="V983" s="53" t="s">
        <v>93</v>
      </c>
      <c r="W983" s="85">
        <v>7</v>
      </c>
      <c r="X983" s="87">
        <v>8</v>
      </c>
      <c r="Y983" s="1" t="s">
        <v>7645</v>
      </c>
    </row>
    <row r="984" spans="1:25" ht="50.1" hidden="1" customHeight="1" x14ac:dyDescent="0.25">
      <c r="A984" s="53" t="s">
        <v>93</v>
      </c>
      <c r="B984" s="53" t="str">
        <f>IF(COUNTIF('Aglomeracje 2022 r.'!$C$13:$C$207,' Dane pomocnicze (ze spr. 21)'!C984)=1,"TAK",IF(COUNTIF('Aglomeracje 2022 r.'!$C$13:$C$207,' Dane pomocnicze (ze spr. 21)'!C984)&gt;1,"TAK, UWAGA, wystepuje w sprawozdaniu więcej niż jeden raz!!!","BRAK"))</f>
        <v>BRAK</v>
      </c>
      <c r="C984" s="53" t="s">
        <v>1075</v>
      </c>
      <c r="D984" s="53" t="s">
        <v>2692</v>
      </c>
      <c r="E984" s="53" t="s">
        <v>1639</v>
      </c>
      <c r="F984" s="53" t="s">
        <v>2611</v>
      </c>
      <c r="G984" s="53" t="s">
        <v>2663</v>
      </c>
      <c r="H984" s="53" t="s">
        <v>1944</v>
      </c>
      <c r="I984" s="53" t="s">
        <v>1945</v>
      </c>
      <c r="J984" s="53" t="s">
        <v>1809</v>
      </c>
      <c r="K984" s="53" t="s">
        <v>2692</v>
      </c>
      <c r="L984" s="53" t="s">
        <v>3715</v>
      </c>
      <c r="M984" s="53" t="s">
        <v>2692</v>
      </c>
      <c r="N984" s="53" t="s">
        <v>5454</v>
      </c>
      <c r="O984" s="54">
        <v>4830</v>
      </c>
      <c r="P984" s="53" t="s">
        <v>5455</v>
      </c>
      <c r="Q984" s="53">
        <v>1</v>
      </c>
      <c r="R984" s="55">
        <v>50.258800000000001</v>
      </c>
      <c r="S984" s="55">
        <v>21.973099999999999</v>
      </c>
      <c r="T984" s="55">
        <v>50.164700000000003</v>
      </c>
      <c r="U984" s="55">
        <v>21.592199999999998</v>
      </c>
      <c r="V984" s="53" t="s">
        <v>93</v>
      </c>
      <c r="W984" s="85">
        <v>0</v>
      </c>
      <c r="X984" s="87">
        <v>0.5</v>
      </c>
      <c r="Y984" s="1" t="s">
        <v>7516</v>
      </c>
    </row>
    <row r="985" spans="1:25" ht="50.1" hidden="1" customHeight="1" x14ac:dyDescent="0.25">
      <c r="A985" s="53" t="s">
        <v>93</v>
      </c>
      <c r="B985" s="53" t="str">
        <f>IF(COUNTIF('Aglomeracje 2022 r.'!$C$13:$C$207,' Dane pomocnicze (ze spr. 21)'!C985)=1,"TAK",IF(COUNTIF('Aglomeracje 2022 r.'!$C$13:$C$207,' Dane pomocnicze (ze spr. 21)'!C985)&gt;1,"TAK, UWAGA, wystepuje w sprawozdaniu więcej niż jeden raz!!!","BRAK"))</f>
        <v>BRAK</v>
      </c>
      <c r="C985" s="53" t="s">
        <v>1076</v>
      </c>
      <c r="D985" s="53" t="s">
        <v>2693</v>
      </c>
      <c r="E985" s="53" t="s">
        <v>1639</v>
      </c>
      <c r="F985" s="53" t="s">
        <v>2611</v>
      </c>
      <c r="G985" s="53" t="s">
        <v>2654</v>
      </c>
      <c r="H985" s="53" t="s">
        <v>1944</v>
      </c>
      <c r="I985" s="53" t="s">
        <v>1945</v>
      </c>
      <c r="J985" s="53" t="s">
        <v>1809</v>
      </c>
      <c r="K985" s="53" t="s">
        <v>2693</v>
      </c>
      <c r="L985" s="53" t="s">
        <v>3669</v>
      </c>
      <c r="M985" s="53" t="s">
        <v>2693</v>
      </c>
      <c r="N985" s="53" t="s">
        <v>5456</v>
      </c>
      <c r="O985" s="54">
        <v>4752</v>
      </c>
      <c r="P985" s="53" t="s">
        <v>5457</v>
      </c>
      <c r="Q985" s="53">
        <v>1</v>
      </c>
      <c r="R985" s="55">
        <v>50.348799999999997</v>
      </c>
      <c r="S985" s="55">
        <v>23.3277</v>
      </c>
      <c r="T985" s="55">
        <v>50.347700000000003</v>
      </c>
      <c r="U985" s="55">
        <v>23.315000000000001</v>
      </c>
      <c r="V985" s="53" t="s">
        <v>93</v>
      </c>
      <c r="W985" s="85">
        <v>2.5</v>
      </c>
      <c r="X985" s="87">
        <v>0</v>
      </c>
      <c r="Y985" s="1" t="s">
        <v>7251</v>
      </c>
    </row>
    <row r="986" spans="1:25" ht="50.1" hidden="1" customHeight="1" x14ac:dyDescent="0.25">
      <c r="A986" s="53" t="s">
        <v>93</v>
      </c>
      <c r="B986" s="53" t="str">
        <f>IF(COUNTIF('Aglomeracje 2022 r.'!$C$13:$C$207,' Dane pomocnicze (ze spr. 21)'!C986)=1,"TAK",IF(COUNTIF('Aglomeracje 2022 r.'!$C$13:$C$207,' Dane pomocnicze (ze spr. 21)'!C986)&gt;1,"TAK, UWAGA, wystepuje w sprawozdaniu więcej niż jeden raz!!!","BRAK"))</f>
        <v>BRAK</v>
      </c>
      <c r="C986" s="53" t="s">
        <v>1077</v>
      </c>
      <c r="D986" s="53" t="s">
        <v>2694</v>
      </c>
      <c r="E986" s="53" t="s">
        <v>1639</v>
      </c>
      <c r="F986" s="53" t="s">
        <v>2611</v>
      </c>
      <c r="G986" s="53" t="s">
        <v>2632</v>
      </c>
      <c r="H986" s="53" t="s">
        <v>2619</v>
      </c>
      <c r="I986" s="53" t="s">
        <v>1945</v>
      </c>
      <c r="J986" s="53" t="s">
        <v>1809</v>
      </c>
      <c r="K986" s="53" t="s">
        <v>2694</v>
      </c>
      <c r="L986" s="53" t="s">
        <v>3715</v>
      </c>
      <c r="M986" s="53" t="s">
        <v>2694</v>
      </c>
      <c r="N986" s="53" t="s">
        <v>5458</v>
      </c>
      <c r="O986" s="54">
        <v>5437</v>
      </c>
      <c r="P986" s="53" t="s">
        <v>5459</v>
      </c>
      <c r="Q986" s="53">
        <v>1</v>
      </c>
      <c r="R986" s="55">
        <v>50</v>
      </c>
      <c r="S986" s="55">
        <v>22.532499999999999</v>
      </c>
      <c r="T986" s="55">
        <v>50.014200000000002</v>
      </c>
      <c r="U986" s="55">
        <v>22.9145</v>
      </c>
      <c r="V986" s="53" t="s">
        <v>93</v>
      </c>
      <c r="W986" s="85">
        <v>13.09</v>
      </c>
      <c r="X986" s="87">
        <v>0</v>
      </c>
      <c r="Y986" s="1" t="s">
        <v>7646</v>
      </c>
    </row>
    <row r="987" spans="1:25" ht="50.1" hidden="1" customHeight="1" x14ac:dyDescent="0.25">
      <c r="A987" s="53" t="s">
        <v>93</v>
      </c>
      <c r="B987" s="53" t="str">
        <f>IF(COUNTIF('Aglomeracje 2022 r.'!$C$13:$C$207,' Dane pomocnicze (ze spr. 21)'!C987)=1,"TAK",IF(COUNTIF('Aglomeracje 2022 r.'!$C$13:$C$207,' Dane pomocnicze (ze spr. 21)'!C987)&gt;1,"TAK, UWAGA, wystepuje w sprawozdaniu więcej niż jeden raz!!!","BRAK"))</f>
        <v>BRAK</v>
      </c>
      <c r="C987" s="53" t="s">
        <v>1078</v>
      </c>
      <c r="D987" s="53" t="s">
        <v>2695</v>
      </c>
      <c r="E987" s="53" t="s">
        <v>1639</v>
      </c>
      <c r="F987" s="53" t="s">
        <v>2611</v>
      </c>
      <c r="G987" s="53" t="s">
        <v>2128</v>
      </c>
      <c r="H987" s="53" t="s">
        <v>2220</v>
      </c>
      <c r="I987" s="53" t="s">
        <v>1945</v>
      </c>
      <c r="J987" s="53" t="s">
        <v>1809</v>
      </c>
      <c r="K987" s="53" t="s">
        <v>2695</v>
      </c>
      <c r="L987" s="53" t="s">
        <v>3669</v>
      </c>
      <c r="M987" s="53" t="s">
        <v>2695</v>
      </c>
      <c r="N987" s="53" t="s">
        <v>5460</v>
      </c>
      <c r="O987" s="54">
        <v>6302</v>
      </c>
      <c r="P987" s="53" t="s">
        <v>5433</v>
      </c>
      <c r="Q987" s="53">
        <v>1</v>
      </c>
      <c r="R987" s="55">
        <v>49.558199999999999</v>
      </c>
      <c r="S987" s="55">
        <v>21.6831</v>
      </c>
      <c r="T987" s="55">
        <v>49.556899999999999</v>
      </c>
      <c r="U987" s="55">
        <v>21.6877</v>
      </c>
      <c r="V987" s="53" t="s">
        <v>93</v>
      </c>
      <c r="W987" s="85">
        <v>8</v>
      </c>
      <c r="X987" s="87">
        <v>0</v>
      </c>
      <c r="Y987" s="1" t="s">
        <v>7202</v>
      </c>
    </row>
    <row r="988" spans="1:25" ht="50.1" hidden="1" customHeight="1" x14ac:dyDescent="0.25">
      <c r="A988" s="53" t="s">
        <v>93</v>
      </c>
      <c r="B988" s="53" t="str">
        <f>IF(COUNTIF('Aglomeracje 2022 r.'!$C$13:$C$207,' Dane pomocnicze (ze spr. 21)'!C988)=1,"TAK",IF(COUNTIF('Aglomeracje 2022 r.'!$C$13:$C$207,' Dane pomocnicze (ze spr. 21)'!C988)&gt;1,"TAK, UWAGA, wystepuje w sprawozdaniu więcej niż jeden raz!!!","BRAK"))</f>
        <v>BRAK</v>
      </c>
      <c r="C988" s="53" t="s">
        <v>1079</v>
      </c>
      <c r="D988" s="53" t="s">
        <v>2696</v>
      </c>
      <c r="E988" s="53" t="s">
        <v>1639</v>
      </c>
      <c r="F988" s="53" t="s">
        <v>2611</v>
      </c>
      <c r="G988" s="53" t="s">
        <v>2646</v>
      </c>
      <c r="H988" s="53" t="s">
        <v>2613</v>
      </c>
      <c r="I988" s="53" t="s">
        <v>1945</v>
      </c>
      <c r="J988" s="53" t="s">
        <v>1809</v>
      </c>
      <c r="K988" s="53" t="s">
        <v>2696</v>
      </c>
      <c r="L988" s="53" t="s">
        <v>3715</v>
      </c>
      <c r="M988" s="53" t="s">
        <v>2696</v>
      </c>
      <c r="N988" s="53" t="s">
        <v>5461</v>
      </c>
      <c r="O988" s="54">
        <v>5134</v>
      </c>
      <c r="P988" s="53">
        <v>0</v>
      </c>
      <c r="Q988" s="53">
        <v>1</v>
      </c>
      <c r="R988" s="55">
        <v>49.553199999999997</v>
      </c>
      <c r="S988" s="55">
        <v>21.561699999999998</v>
      </c>
      <c r="T988" s="55">
        <v>49.962210030000001</v>
      </c>
      <c r="U988" s="55">
        <v>21.946110279999999</v>
      </c>
      <c r="V988" s="53" t="s">
        <v>93</v>
      </c>
      <c r="W988" s="85">
        <v>0</v>
      </c>
      <c r="X988" s="87">
        <v>0</v>
      </c>
      <c r="Y988" s="1" t="s">
        <v>7166</v>
      </c>
    </row>
    <row r="989" spans="1:25" ht="50.1" hidden="1" customHeight="1" x14ac:dyDescent="0.25">
      <c r="A989" s="53" t="s">
        <v>93</v>
      </c>
      <c r="B989" s="53" t="str">
        <f>IF(COUNTIF('Aglomeracje 2022 r.'!$C$13:$C$207,' Dane pomocnicze (ze spr. 21)'!C989)=1,"TAK",IF(COUNTIF('Aglomeracje 2022 r.'!$C$13:$C$207,' Dane pomocnicze (ze spr. 21)'!C989)&gt;1,"TAK, UWAGA, wystepuje w sprawozdaniu więcej niż jeden raz!!!","BRAK"))</f>
        <v>BRAK</v>
      </c>
      <c r="C989" s="53" t="s">
        <v>1080</v>
      </c>
      <c r="D989" s="53" t="s">
        <v>2697</v>
      </c>
      <c r="E989" s="53" t="s">
        <v>1639</v>
      </c>
      <c r="F989" s="53" t="s">
        <v>2611</v>
      </c>
      <c r="G989" s="53" t="s">
        <v>2638</v>
      </c>
      <c r="H989" s="53" t="s">
        <v>2220</v>
      </c>
      <c r="I989" s="53" t="s">
        <v>1945</v>
      </c>
      <c r="J989" s="53" t="s">
        <v>1809</v>
      </c>
      <c r="K989" s="53" t="s">
        <v>2697</v>
      </c>
      <c r="L989" s="53" t="s">
        <v>3715</v>
      </c>
      <c r="M989" s="53" t="s">
        <v>5462</v>
      </c>
      <c r="N989" s="53" t="s">
        <v>5463</v>
      </c>
      <c r="O989" s="54">
        <v>4504</v>
      </c>
      <c r="P989" s="53" t="s">
        <v>5464</v>
      </c>
      <c r="Q989" s="53">
        <v>1</v>
      </c>
      <c r="R989" s="55">
        <v>49.945099999999996</v>
      </c>
      <c r="S989" s="55">
        <v>21.614000000000001</v>
      </c>
      <c r="T989" s="55">
        <v>49.951700000000002</v>
      </c>
      <c r="U989" s="55">
        <v>21.495799999999999</v>
      </c>
      <c r="V989" s="53" t="s">
        <v>93</v>
      </c>
      <c r="W989" s="85">
        <v>20.57</v>
      </c>
      <c r="X989" s="87">
        <v>0</v>
      </c>
      <c r="Y989" s="1" t="s">
        <v>7647</v>
      </c>
    </row>
    <row r="990" spans="1:25" ht="50.1" hidden="1" customHeight="1" x14ac:dyDescent="0.25">
      <c r="A990" s="53" t="s">
        <v>93</v>
      </c>
      <c r="B990" s="53" t="str">
        <f>IF(COUNTIF('Aglomeracje 2022 r.'!$C$13:$C$207,' Dane pomocnicze (ze spr. 21)'!C990)=1,"TAK",IF(COUNTIF('Aglomeracje 2022 r.'!$C$13:$C$207,' Dane pomocnicze (ze spr. 21)'!C990)&gt;1,"TAK, UWAGA, wystepuje w sprawozdaniu więcej niż jeden raz!!!","BRAK"))</f>
        <v>BRAK</v>
      </c>
      <c r="C990" s="53" t="s">
        <v>1081</v>
      </c>
      <c r="D990" s="53" t="s">
        <v>2698</v>
      </c>
      <c r="E990" s="53" t="s">
        <v>1639</v>
      </c>
      <c r="F990" s="53" t="s">
        <v>2611</v>
      </c>
      <c r="G990" s="53" t="s">
        <v>2654</v>
      </c>
      <c r="H990" s="53" t="s">
        <v>1944</v>
      </c>
      <c r="I990" s="53" t="s">
        <v>1945</v>
      </c>
      <c r="J990" s="53" t="s">
        <v>1809</v>
      </c>
      <c r="K990" s="53" t="s">
        <v>2698</v>
      </c>
      <c r="L990" s="53" t="s">
        <v>3669</v>
      </c>
      <c r="M990" s="53" t="s">
        <v>2698</v>
      </c>
      <c r="N990" s="53" t="s">
        <v>5465</v>
      </c>
      <c r="O990" s="54">
        <v>7334</v>
      </c>
      <c r="P990" s="53">
        <v>0</v>
      </c>
      <c r="Q990" s="53">
        <v>1</v>
      </c>
      <c r="R990" s="55">
        <v>50.144399999999997</v>
      </c>
      <c r="S990" s="55">
        <v>23.075299999999999</v>
      </c>
      <c r="T990" s="55">
        <v>50.151499999999999</v>
      </c>
      <c r="U990" s="55">
        <v>23.068100000000001</v>
      </c>
      <c r="V990" s="53" t="s">
        <v>93</v>
      </c>
      <c r="W990" s="85">
        <v>0</v>
      </c>
      <c r="X990" s="87">
        <v>0</v>
      </c>
      <c r="Y990" s="1" t="s">
        <v>7166</v>
      </c>
    </row>
    <row r="991" spans="1:25" ht="50.1" hidden="1" customHeight="1" x14ac:dyDescent="0.25">
      <c r="A991" s="53" t="s">
        <v>93</v>
      </c>
      <c r="B991" s="53" t="str">
        <f>IF(COUNTIF('Aglomeracje 2022 r.'!$C$13:$C$207,' Dane pomocnicze (ze spr. 21)'!C991)=1,"TAK",IF(COUNTIF('Aglomeracje 2022 r.'!$C$13:$C$207,' Dane pomocnicze (ze spr. 21)'!C991)&gt;1,"TAK, UWAGA, wystepuje w sprawozdaniu więcej niż jeden raz!!!","BRAK"))</f>
        <v>BRAK</v>
      </c>
      <c r="C991" s="53" t="s">
        <v>1082</v>
      </c>
      <c r="D991" s="53" t="s">
        <v>2699</v>
      </c>
      <c r="E991" s="53" t="s">
        <v>1639</v>
      </c>
      <c r="F991" s="53" t="s">
        <v>2611</v>
      </c>
      <c r="G991" s="53" t="s">
        <v>2665</v>
      </c>
      <c r="H991" s="53" t="s">
        <v>2613</v>
      </c>
      <c r="I991" s="53" t="s">
        <v>1945</v>
      </c>
      <c r="J991" s="53" t="s">
        <v>1809</v>
      </c>
      <c r="K991" s="53" t="s">
        <v>2699</v>
      </c>
      <c r="L991" s="53" t="s">
        <v>3715</v>
      </c>
      <c r="M991" s="53" t="s">
        <v>5466</v>
      </c>
      <c r="N991" s="53" t="s">
        <v>5467</v>
      </c>
      <c r="O991" s="54">
        <v>11496</v>
      </c>
      <c r="P991" s="53" t="s">
        <v>5468</v>
      </c>
      <c r="Q991" s="53">
        <v>1</v>
      </c>
      <c r="R991" s="55">
        <v>49.750399999999999</v>
      </c>
      <c r="S991" s="55">
        <v>21.939499999999999</v>
      </c>
      <c r="T991" s="55">
        <v>49.7667</v>
      </c>
      <c r="U991" s="55">
        <v>21.948599999999999</v>
      </c>
      <c r="V991" s="53" t="s">
        <v>93</v>
      </c>
      <c r="W991" s="85">
        <v>1.2</v>
      </c>
      <c r="X991" s="87">
        <v>2.5</v>
      </c>
      <c r="Y991" s="1" t="s">
        <v>7648</v>
      </c>
    </row>
    <row r="992" spans="1:25" ht="50.1" hidden="1" customHeight="1" x14ac:dyDescent="0.25">
      <c r="A992" s="53" t="s">
        <v>93</v>
      </c>
      <c r="B992" s="53" t="str">
        <f>IF(COUNTIF('Aglomeracje 2022 r.'!$C$13:$C$207,' Dane pomocnicze (ze spr. 21)'!C992)=1,"TAK",IF(COUNTIF('Aglomeracje 2022 r.'!$C$13:$C$207,' Dane pomocnicze (ze spr. 21)'!C992)&gt;1,"TAK, UWAGA, wystepuje w sprawozdaniu więcej niż jeden raz!!!","BRAK"))</f>
        <v>BRAK</v>
      </c>
      <c r="C992" s="53" t="s">
        <v>1083</v>
      </c>
      <c r="D992" s="53" t="s">
        <v>2700</v>
      </c>
      <c r="E992" s="53" t="s">
        <v>1639</v>
      </c>
      <c r="F992" s="53" t="s">
        <v>2611</v>
      </c>
      <c r="G992" s="53" t="s">
        <v>2663</v>
      </c>
      <c r="H992" s="53" t="s">
        <v>1944</v>
      </c>
      <c r="I992" s="53" t="s">
        <v>1945</v>
      </c>
      <c r="J992" s="53" t="s">
        <v>1809</v>
      </c>
      <c r="K992" s="53" t="s">
        <v>2700</v>
      </c>
      <c r="L992" s="53" t="s">
        <v>3715</v>
      </c>
      <c r="M992" s="53" t="s">
        <v>2700</v>
      </c>
      <c r="N992" s="53" t="s">
        <v>5469</v>
      </c>
      <c r="O992" s="54">
        <v>5702</v>
      </c>
      <c r="P992" s="53" t="s">
        <v>5470</v>
      </c>
      <c r="Q992" s="53">
        <v>1</v>
      </c>
      <c r="R992" s="55">
        <v>50.293900000000001</v>
      </c>
      <c r="S992" s="55">
        <v>21.744599999999998</v>
      </c>
      <c r="T992" s="55">
        <v>50.287500000000001</v>
      </c>
      <c r="U992" s="55">
        <v>21.789200000000001</v>
      </c>
      <c r="V992" s="53" t="s">
        <v>93</v>
      </c>
      <c r="W992" s="85">
        <v>0</v>
      </c>
      <c r="X992" s="87">
        <v>2.5</v>
      </c>
      <c r="Y992" s="1" t="s">
        <v>7165</v>
      </c>
    </row>
    <row r="993" spans="1:25" ht="50.1" hidden="1" customHeight="1" x14ac:dyDescent="0.25">
      <c r="A993" s="53" t="s">
        <v>93</v>
      </c>
      <c r="B993" s="53" t="str">
        <f>IF(COUNTIF('Aglomeracje 2022 r.'!$C$13:$C$207,' Dane pomocnicze (ze spr. 21)'!C993)=1,"TAK",IF(COUNTIF('Aglomeracje 2022 r.'!$C$13:$C$207,' Dane pomocnicze (ze spr. 21)'!C993)&gt;1,"TAK, UWAGA, wystepuje w sprawozdaniu więcej niż jeden raz!!!","BRAK"))</f>
        <v>BRAK</v>
      </c>
      <c r="C993" s="53" t="s">
        <v>1084</v>
      </c>
      <c r="D993" s="53" t="s">
        <v>2701</v>
      </c>
      <c r="E993" s="53" t="s">
        <v>1639</v>
      </c>
      <c r="F993" s="53" t="s">
        <v>2611</v>
      </c>
      <c r="G993" s="53" t="s">
        <v>2614</v>
      </c>
      <c r="H993" s="53" t="s">
        <v>2220</v>
      </c>
      <c r="I993" s="53" t="s">
        <v>1945</v>
      </c>
      <c r="J993" s="53" t="s">
        <v>1809</v>
      </c>
      <c r="K993" s="53" t="s">
        <v>2220</v>
      </c>
      <c r="L993" s="53" t="s">
        <v>3715</v>
      </c>
      <c r="M993" s="53" t="s">
        <v>2220</v>
      </c>
      <c r="N993" s="53" t="s">
        <v>5471</v>
      </c>
      <c r="O993" s="54">
        <v>4169</v>
      </c>
      <c r="P993" s="53" t="s">
        <v>5472</v>
      </c>
      <c r="Q993" s="53">
        <v>1</v>
      </c>
      <c r="R993" s="55">
        <v>49.744799999999998</v>
      </c>
      <c r="S993" s="55">
        <v>21.470099999999999</v>
      </c>
      <c r="T993" s="55">
        <v>49.723100000000002</v>
      </c>
      <c r="U993" s="55">
        <v>21.409199999999998</v>
      </c>
      <c r="V993" s="53" t="s">
        <v>93</v>
      </c>
      <c r="W993" s="85">
        <v>0</v>
      </c>
      <c r="X993" s="87">
        <v>0</v>
      </c>
      <c r="Y993" s="1" t="s">
        <v>7166</v>
      </c>
    </row>
    <row r="994" spans="1:25" ht="50.1" hidden="1" customHeight="1" x14ac:dyDescent="0.25">
      <c r="A994" s="53" t="s">
        <v>93</v>
      </c>
      <c r="B994" s="53" t="str">
        <f>IF(COUNTIF('Aglomeracje 2022 r.'!$C$13:$C$207,' Dane pomocnicze (ze spr. 21)'!C994)=1,"TAK",IF(COUNTIF('Aglomeracje 2022 r.'!$C$13:$C$207,' Dane pomocnicze (ze spr. 21)'!C994)&gt;1,"TAK, UWAGA, wystepuje w sprawozdaniu więcej niż jeden raz!!!","BRAK"))</f>
        <v>BRAK</v>
      </c>
      <c r="C994" s="53" t="s">
        <v>1085</v>
      </c>
      <c r="D994" s="53" t="s">
        <v>2702</v>
      </c>
      <c r="E994" s="53" t="s">
        <v>1639</v>
      </c>
      <c r="F994" s="53" t="s">
        <v>2611</v>
      </c>
      <c r="G994" s="53" t="s">
        <v>2661</v>
      </c>
      <c r="H994" s="53" t="s">
        <v>2613</v>
      </c>
      <c r="I994" s="53" t="s">
        <v>1945</v>
      </c>
      <c r="J994" s="53" t="s">
        <v>1809</v>
      </c>
      <c r="K994" s="53" t="s">
        <v>2702</v>
      </c>
      <c r="L994" s="53" t="s">
        <v>3715</v>
      </c>
      <c r="M994" s="53" t="s">
        <v>2702</v>
      </c>
      <c r="N994" s="53" t="s">
        <v>5473</v>
      </c>
      <c r="O994" s="54">
        <v>6210</v>
      </c>
      <c r="P994" s="53" t="s">
        <v>5474</v>
      </c>
      <c r="Q994" s="53">
        <v>1</v>
      </c>
      <c r="R994" s="55">
        <v>49.944800000000001</v>
      </c>
      <c r="S994" s="55">
        <v>21.835999999999999</v>
      </c>
      <c r="T994" s="55">
        <v>49.936079999999997</v>
      </c>
      <c r="U994" s="55">
        <v>21.846342830000001</v>
      </c>
      <c r="V994" s="53" t="s">
        <v>93</v>
      </c>
      <c r="W994" s="85">
        <v>0</v>
      </c>
      <c r="X994" s="87">
        <v>0</v>
      </c>
      <c r="Y994" s="1" t="s">
        <v>7166</v>
      </c>
    </row>
    <row r="995" spans="1:25" ht="50.1" hidden="1" customHeight="1" x14ac:dyDescent="0.25">
      <c r="A995" s="53" t="s">
        <v>93</v>
      </c>
      <c r="B995" s="53" t="str">
        <f>IF(COUNTIF('Aglomeracje 2022 r.'!$C$13:$C$207,' Dane pomocnicze (ze spr. 21)'!C995)=1,"TAK",IF(COUNTIF('Aglomeracje 2022 r.'!$C$13:$C$207,' Dane pomocnicze (ze spr. 21)'!C995)&gt;1,"TAK, UWAGA, wystepuje w sprawozdaniu więcej niż jeden raz!!!","BRAK"))</f>
        <v>BRAK</v>
      </c>
      <c r="C995" s="53" t="s">
        <v>1086</v>
      </c>
      <c r="D995" s="53" t="s">
        <v>2703</v>
      </c>
      <c r="E995" s="53" t="s">
        <v>1639</v>
      </c>
      <c r="F995" s="53" t="s">
        <v>2611</v>
      </c>
      <c r="G995" s="53" t="s">
        <v>2629</v>
      </c>
      <c r="H995" s="53" t="s">
        <v>2613</v>
      </c>
      <c r="I995" s="53" t="s">
        <v>1945</v>
      </c>
      <c r="J995" s="53" t="s">
        <v>1809</v>
      </c>
      <c r="K995" s="53" t="s">
        <v>2703</v>
      </c>
      <c r="L995" s="53" t="s">
        <v>3715</v>
      </c>
      <c r="M995" s="53" t="s">
        <v>2703</v>
      </c>
      <c r="N995" s="53" t="s">
        <v>5475</v>
      </c>
      <c r="O995" s="54">
        <v>10222</v>
      </c>
      <c r="P995" s="53" t="s">
        <v>5476</v>
      </c>
      <c r="Q995" s="53">
        <v>1</v>
      </c>
      <c r="R995" s="55">
        <v>50.538499999999999</v>
      </c>
      <c r="S995" s="55">
        <v>22.114599999999999</v>
      </c>
      <c r="T995" s="55">
        <v>50.100499999999997</v>
      </c>
      <c r="U995" s="55">
        <v>22.188199999999998</v>
      </c>
      <c r="V995" s="53" t="s">
        <v>93</v>
      </c>
      <c r="W995" s="85">
        <v>0</v>
      </c>
      <c r="X995" s="87">
        <v>0</v>
      </c>
      <c r="Y995" s="1" t="s">
        <v>7166</v>
      </c>
    </row>
    <row r="996" spans="1:25" ht="50.1" hidden="1" customHeight="1" x14ac:dyDescent="0.25">
      <c r="A996" s="53" t="s">
        <v>93</v>
      </c>
      <c r="B996" s="53" t="str">
        <f>IF(COUNTIF('Aglomeracje 2022 r.'!$C$13:$C$207,' Dane pomocnicze (ze spr. 21)'!C996)=1,"TAK",IF(COUNTIF('Aglomeracje 2022 r.'!$C$13:$C$207,' Dane pomocnicze (ze spr. 21)'!C996)&gt;1,"TAK, UWAGA, wystepuje w sprawozdaniu więcej niż jeden raz!!!","BRAK"))</f>
        <v>BRAK</v>
      </c>
      <c r="C996" s="53" t="s">
        <v>1087</v>
      </c>
      <c r="D996" s="53" t="s">
        <v>2704</v>
      </c>
      <c r="E996" s="53" t="s">
        <v>1639</v>
      </c>
      <c r="F996" s="53" t="s">
        <v>2611</v>
      </c>
      <c r="G996" s="53" t="s">
        <v>2614</v>
      </c>
      <c r="H996" s="53" t="s">
        <v>2220</v>
      </c>
      <c r="I996" s="53" t="s">
        <v>1945</v>
      </c>
      <c r="J996" s="53" t="s">
        <v>1809</v>
      </c>
      <c r="K996" s="53" t="s">
        <v>2704</v>
      </c>
      <c r="L996" s="53" t="s">
        <v>3669</v>
      </c>
      <c r="M996" s="53" t="s">
        <v>2704</v>
      </c>
      <c r="N996" s="53" t="s">
        <v>5477</v>
      </c>
      <c r="O996" s="54">
        <v>4580</v>
      </c>
      <c r="P996" s="53" t="s">
        <v>5478</v>
      </c>
      <c r="Q996" s="53">
        <v>1</v>
      </c>
      <c r="R996" s="55">
        <v>49.806800000000003</v>
      </c>
      <c r="S996" s="55">
        <v>21.433</v>
      </c>
      <c r="T996" s="55">
        <v>49.806800000000003</v>
      </c>
      <c r="U996" s="55">
        <v>21.424099999999999</v>
      </c>
      <c r="V996" s="53" t="s">
        <v>93</v>
      </c>
      <c r="W996" s="85">
        <v>0</v>
      </c>
      <c r="X996" s="87">
        <v>0</v>
      </c>
      <c r="Y996" s="1" t="s">
        <v>7166</v>
      </c>
    </row>
    <row r="997" spans="1:25" ht="50.1" hidden="1" customHeight="1" x14ac:dyDescent="0.25">
      <c r="A997" s="53" t="s">
        <v>93</v>
      </c>
      <c r="B997" s="53" t="str">
        <f>IF(COUNTIF('Aglomeracje 2022 r.'!$C$13:$C$207,' Dane pomocnicze (ze spr. 21)'!C997)=1,"TAK",IF(COUNTIF('Aglomeracje 2022 r.'!$C$13:$C$207,' Dane pomocnicze (ze spr. 21)'!C997)&gt;1,"TAK, UWAGA, wystepuje w sprawozdaniu więcej niż jeden raz!!!","BRAK"))</f>
        <v>BRAK</v>
      </c>
      <c r="C997" s="53" t="s">
        <v>1088</v>
      </c>
      <c r="D997" s="53" t="s">
        <v>2705</v>
      </c>
      <c r="E997" s="53" t="s">
        <v>1639</v>
      </c>
      <c r="F997" s="53" t="s">
        <v>2611</v>
      </c>
      <c r="G997" s="53" t="s">
        <v>2632</v>
      </c>
      <c r="H997" s="53" t="s">
        <v>2619</v>
      </c>
      <c r="I997" s="53" t="s">
        <v>1945</v>
      </c>
      <c r="J997" s="53" t="s">
        <v>1809</v>
      </c>
      <c r="K997" s="53" t="s">
        <v>2705</v>
      </c>
      <c r="L997" s="53" t="s">
        <v>3617</v>
      </c>
      <c r="M997" s="53" t="s">
        <v>2705</v>
      </c>
      <c r="N997" s="53" t="s">
        <v>5479</v>
      </c>
      <c r="O997" s="54">
        <v>5449</v>
      </c>
      <c r="P997" s="53" t="s">
        <v>5480</v>
      </c>
      <c r="Q997" s="53">
        <v>1</v>
      </c>
      <c r="R997" s="55">
        <v>49.948300000000003</v>
      </c>
      <c r="S997" s="55">
        <v>22.8202</v>
      </c>
      <c r="T997" s="55">
        <v>49.961599999999997</v>
      </c>
      <c r="U997" s="55">
        <v>22.8202</v>
      </c>
      <c r="V997" s="53" t="s">
        <v>93</v>
      </c>
      <c r="W997" s="85">
        <v>1</v>
      </c>
      <c r="X997" s="87">
        <v>0</v>
      </c>
      <c r="Y997" s="1" t="s">
        <v>7252</v>
      </c>
    </row>
    <row r="998" spans="1:25" ht="50.1" hidden="1" customHeight="1" x14ac:dyDescent="0.25">
      <c r="A998" s="53" t="s">
        <v>93</v>
      </c>
      <c r="B998" s="53" t="str">
        <f>IF(COUNTIF('Aglomeracje 2022 r.'!$C$13:$C$207,' Dane pomocnicze (ze spr. 21)'!C998)=1,"TAK",IF(COUNTIF('Aglomeracje 2022 r.'!$C$13:$C$207,' Dane pomocnicze (ze spr. 21)'!C998)&gt;1,"TAK, UWAGA, wystepuje w sprawozdaniu więcej niż jeden raz!!!","BRAK"))</f>
        <v>BRAK</v>
      </c>
      <c r="C998" s="53" t="s">
        <v>1089</v>
      </c>
      <c r="D998" s="53" t="s">
        <v>2706</v>
      </c>
      <c r="E998" s="53" t="s">
        <v>1639</v>
      </c>
      <c r="F998" s="53" t="s">
        <v>2611</v>
      </c>
      <c r="G998" s="53" t="s">
        <v>2632</v>
      </c>
      <c r="H998" s="53" t="s">
        <v>2619</v>
      </c>
      <c r="I998" s="53" t="s">
        <v>1945</v>
      </c>
      <c r="J998" s="53" t="s">
        <v>1809</v>
      </c>
      <c r="K998" s="53" t="s">
        <v>2631</v>
      </c>
      <c r="L998" s="53" t="s">
        <v>3715</v>
      </c>
      <c r="M998" s="53" t="s">
        <v>5481</v>
      </c>
      <c r="N998" s="53" t="s">
        <v>5482</v>
      </c>
      <c r="O998" s="54">
        <v>8912</v>
      </c>
      <c r="P998" s="53" t="s">
        <v>5483</v>
      </c>
      <c r="Q998" s="53">
        <v>1</v>
      </c>
      <c r="R998" s="55">
        <v>50.014699999999998</v>
      </c>
      <c r="S998" s="55">
        <v>22.679200000000002</v>
      </c>
      <c r="T998" s="55">
        <v>50.012799999999999</v>
      </c>
      <c r="U998" s="55">
        <v>22.733899999999998</v>
      </c>
      <c r="V998" s="53" t="s">
        <v>93</v>
      </c>
      <c r="W998" s="85">
        <v>0</v>
      </c>
      <c r="X998" s="87">
        <v>0.35</v>
      </c>
      <c r="Y998" s="1" t="s">
        <v>7180</v>
      </c>
    </row>
    <row r="999" spans="1:25" ht="50.1" hidden="1" customHeight="1" x14ac:dyDescent="0.25">
      <c r="A999" s="53" t="s">
        <v>93</v>
      </c>
      <c r="B999" s="53" t="str">
        <f>IF(COUNTIF('Aglomeracje 2022 r.'!$C$13:$C$207,' Dane pomocnicze (ze spr. 21)'!C999)=1,"TAK",IF(COUNTIF('Aglomeracje 2022 r.'!$C$13:$C$207,' Dane pomocnicze (ze spr. 21)'!C999)&gt;1,"TAK, UWAGA, wystepuje w sprawozdaniu więcej niż jeden raz!!!","BRAK"))</f>
        <v>BRAK</v>
      </c>
      <c r="C999" s="53" t="s">
        <v>1090</v>
      </c>
      <c r="D999" s="53" t="s">
        <v>2707</v>
      </c>
      <c r="E999" s="53" t="s">
        <v>1639</v>
      </c>
      <c r="F999" s="53" t="s">
        <v>2611</v>
      </c>
      <c r="G999" s="53" t="s">
        <v>2663</v>
      </c>
      <c r="H999" s="53" t="s">
        <v>1944</v>
      </c>
      <c r="I999" s="53" t="s">
        <v>1945</v>
      </c>
      <c r="J999" s="53" t="s">
        <v>1809</v>
      </c>
      <c r="K999" s="53" t="s">
        <v>2707</v>
      </c>
      <c r="L999" s="53" t="s">
        <v>3715</v>
      </c>
      <c r="M999" s="53" t="s">
        <v>2707</v>
      </c>
      <c r="N999" s="53" t="s">
        <v>5484</v>
      </c>
      <c r="O999" s="54">
        <v>5050</v>
      </c>
      <c r="P999" s="53" t="s">
        <v>5485</v>
      </c>
      <c r="Q999" s="53">
        <v>1</v>
      </c>
      <c r="R999" s="55">
        <v>50.225700000000003</v>
      </c>
      <c r="S999" s="55">
        <v>21.6389</v>
      </c>
      <c r="T999" s="55">
        <v>50.232999999999997</v>
      </c>
      <c r="U999" s="55">
        <v>21.668399999999998</v>
      </c>
      <c r="V999" s="53" t="s">
        <v>93</v>
      </c>
      <c r="W999" s="85">
        <v>0</v>
      </c>
      <c r="X999" s="87">
        <v>0</v>
      </c>
      <c r="Y999" s="1" t="s">
        <v>7166</v>
      </c>
    </row>
    <row r="1000" spans="1:25" ht="50.1" hidden="1" customHeight="1" x14ac:dyDescent="0.25">
      <c r="A1000" s="53" t="s">
        <v>93</v>
      </c>
      <c r="B1000" s="53" t="str">
        <f>IF(COUNTIF('Aglomeracje 2022 r.'!$C$13:$C$207,' Dane pomocnicze (ze spr. 21)'!C1000)=1,"TAK",IF(COUNTIF('Aglomeracje 2022 r.'!$C$13:$C$207,' Dane pomocnicze (ze spr. 21)'!C1000)&gt;1,"TAK, UWAGA, wystepuje w sprawozdaniu więcej niż jeden raz!!!","BRAK"))</f>
        <v>BRAK</v>
      </c>
      <c r="C1000" s="53" t="s">
        <v>1091</v>
      </c>
      <c r="D1000" s="53" t="s">
        <v>2708</v>
      </c>
      <c r="E1000" s="53" t="s">
        <v>1639</v>
      </c>
      <c r="F1000" s="53" t="s">
        <v>2611</v>
      </c>
      <c r="G1000" s="53" t="s">
        <v>2614</v>
      </c>
      <c r="H1000" s="53" t="s">
        <v>2220</v>
      </c>
      <c r="I1000" s="53" t="s">
        <v>1945</v>
      </c>
      <c r="J1000" s="53" t="s">
        <v>1809</v>
      </c>
      <c r="K1000" s="53" t="s">
        <v>2708</v>
      </c>
      <c r="L1000" s="53" t="s">
        <v>3715</v>
      </c>
      <c r="M1000" s="53" t="s">
        <v>2708</v>
      </c>
      <c r="N1000" s="53" t="s">
        <v>5486</v>
      </c>
      <c r="O1000" s="54">
        <v>2695</v>
      </c>
      <c r="P1000" s="53" t="s">
        <v>5487</v>
      </c>
      <c r="Q1000" s="53">
        <v>1</v>
      </c>
      <c r="R1000" s="55">
        <v>49.602899999999998</v>
      </c>
      <c r="S1000" s="55">
        <v>21.523599999999998</v>
      </c>
      <c r="T1000" s="55">
        <v>49.619900000000001</v>
      </c>
      <c r="U1000" s="55">
        <v>21.532900000000001</v>
      </c>
      <c r="V1000" s="53" t="s">
        <v>93</v>
      </c>
      <c r="W1000" s="85">
        <v>0</v>
      </c>
      <c r="X1000" s="87">
        <v>0.26</v>
      </c>
      <c r="Y1000" s="1" t="s">
        <v>7649</v>
      </c>
    </row>
    <row r="1001" spans="1:25" ht="50.1" hidden="1" customHeight="1" x14ac:dyDescent="0.25">
      <c r="A1001" s="53" t="s">
        <v>93</v>
      </c>
      <c r="B1001" s="53" t="str">
        <f>IF(COUNTIF('Aglomeracje 2022 r.'!$C$13:$C$207,' Dane pomocnicze (ze spr. 21)'!C1001)=1,"TAK",IF(COUNTIF('Aglomeracje 2022 r.'!$C$13:$C$207,' Dane pomocnicze (ze spr. 21)'!C1001)&gt;1,"TAK, UWAGA, wystepuje w sprawozdaniu więcej niż jeden raz!!!","BRAK"))</f>
        <v>BRAK</v>
      </c>
      <c r="C1001" s="53" t="s">
        <v>1092</v>
      </c>
      <c r="D1001" s="53" t="s">
        <v>2709</v>
      </c>
      <c r="E1001" s="53" t="s">
        <v>1650</v>
      </c>
      <c r="F1001" s="53" t="s">
        <v>2611</v>
      </c>
      <c r="G1001" s="53" t="s">
        <v>2623</v>
      </c>
      <c r="H1001" s="53" t="s">
        <v>2613</v>
      </c>
      <c r="I1001" s="53" t="s">
        <v>1945</v>
      </c>
      <c r="J1001" s="53" t="s">
        <v>1809</v>
      </c>
      <c r="K1001" s="53" t="s">
        <v>2709</v>
      </c>
      <c r="L1001" s="53" t="s">
        <v>3715</v>
      </c>
      <c r="M1001" s="53" t="s">
        <v>5488</v>
      </c>
      <c r="N1001" s="53" t="s">
        <v>5489</v>
      </c>
      <c r="O1001" s="54">
        <v>6205</v>
      </c>
      <c r="P1001" s="53" t="s">
        <v>5490</v>
      </c>
      <c r="Q1001" s="53">
        <v>2</v>
      </c>
      <c r="R1001" s="55">
        <v>50.1661</v>
      </c>
      <c r="S1001" s="55">
        <v>22.465299999999999</v>
      </c>
      <c r="T1001" s="55">
        <v>0</v>
      </c>
      <c r="U1001" s="55">
        <v>0</v>
      </c>
      <c r="V1001" s="53" t="s">
        <v>93</v>
      </c>
      <c r="W1001" s="85">
        <v>2.8</v>
      </c>
      <c r="X1001" s="87">
        <v>0</v>
      </c>
      <c r="Y1001" s="1" t="s">
        <v>7241</v>
      </c>
    </row>
    <row r="1002" spans="1:25" ht="50.1" hidden="1" customHeight="1" x14ac:dyDescent="0.25">
      <c r="A1002" s="53" t="s">
        <v>93</v>
      </c>
      <c r="B1002" s="53" t="str">
        <f>IF(COUNTIF('Aglomeracje 2022 r.'!$C$13:$C$207,' Dane pomocnicze (ze spr. 21)'!C1002)=1,"TAK",IF(COUNTIF('Aglomeracje 2022 r.'!$C$13:$C$207,' Dane pomocnicze (ze spr. 21)'!C1002)&gt;1,"TAK, UWAGA, wystepuje w sprawozdaniu więcej niż jeden raz!!!","BRAK"))</f>
        <v>BRAK</v>
      </c>
      <c r="C1002" s="53" t="s">
        <v>1093</v>
      </c>
      <c r="D1002" s="53" t="s">
        <v>2710</v>
      </c>
      <c r="E1002" s="53" t="s">
        <v>1639</v>
      </c>
      <c r="F1002" s="53" t="s">
        <v>2611</v>
      </c>
      <c r="G1002" s="53" t="s">
        <v>2665</v>
      </c>
      <c r="H1002" s="53" t="s">
        <v>2613</v>
      </c>
      <c r="I1002" s="53" t="s">
        <v>1945</v>
      </c>
      <c r="J1002" s="53" t="s">
        <v>1809</v>
      </c>
      <c r="K1002" s="53" t="s">
        <v>2710</v>
      </c>
      <c r="L1002" s="53" t="s">
        <v>3715</v>
      </c>
      <c r="M1002" s="53" t="s">
        <v>5491</v>
      </c>
      <c r="N1002" s="53" t="s">
        <v>5492</v>
      </c>
      <c r="O1002" s="54">
        <v>5834</v>
      </c>
      <c r="P1002" s="53" t="s">
        <v>5493</v>
      </c>
      <c r="Q1002" s="53">
        <v>1</v>
      </c>
      <c r="R1002" s="55">
        <v>49.6676</v>
      </c>
      <c r="S1002" s="55">
        <v>21.89</v>
      </c>
      <c r="T1002" s="55">
        <v>49.663699999999999</v>
      </c>
      <c r="U1002" s="55">
        <v>21.879899999999999</v>
      </c>
      <c r="V1002" s="53" t="s">
        <v>93</v>
      </c>
      <c r="W1002" s="85">
        <v>0</v>
      </c>
      <c r="X1002" s="87">
        <v>0</v>
      </c>
      <c r="Y1002" s="1" t="s">
        <v>7166</v>
      </c>
    </row>
    <row r="1003" spans="1:25" ht="50.1" hidden="1" customHeight="1" x14ac:dyDescent="0.25">
      <c r="A1003" s="53" t="s">
        <v>93</v>
      </c>
      <c r="B1003" s="53" t="str">
        <f>IF(COUNTIF('Aglomeracje 2022 r.'!$C$13:$C$207,' Dane pomocnicze (ze spr. 21)'!C1003)=1,"TAK",IF(COUNTIF('Aglomeracje 2022 r.'!$C$13:$C$207,' Dane pomocnicze (ze spr. 21)'!C1003)&gt;1,"TAK, UWAGA, wystepuje w sprawozdaniu więcej niż jeden raz!!!","BRAK"))</f>
        <v>BRAK</v>
      </c>
      <c r="C1003" s="53" t="s">
        <v>1094</v>
      </c>
      <c r="D1003" s="53" t="s">
        <v>2711</v>
      </c>
      <c r="E1003" s="53" t="s">
        <v>1650</v>
      </c>
      <c r="F1003" s="53" t="s">
        <v>2611</v>
      </c>
      <c r="G1003" s="53" t="s">
        <v>2618</v>
      </c>
      <c r="H1003" s="53" t="s">
        <v>2220</v>
      </c>
      <c r="I1003" s="53" t="s">
        <v>1945</v>
      </c>
      <c r="J1003" s="53" t="s">
        <v>1809</v>
      </c>
      <c r="K1003" s="53" t="s">
        <v>2711</v>
      </c>
      <c r="L1003" s="53" t="s">
        <v>3715</v>
      </c>
      <c r="M1003" s="53" t="s">
        <v>5494</v>
      </c>
      <c r="N1003" s="53" t="s">
        <v>5495</v>
      </c>
      <c r="O1003" s="54">
        <v>4797</v>
      </c>
      <c r="P1003" s="53" t="s">
        <v>5496</v>
      </c>
      <c r="Q1003" s="53">
        <v>2</v>
      </c>
      <c r="R1003" s="55">
        <v>50.2</v>
      </c>
      <c r="S1003" s="55">
        <v>21.9</v>
      </c>
      <c r="T1003" s="55">
        <v>0</v>
      </c>
      <c r="U1003" s="55">
        <v>0</v>
      </c>
      <c r="V1003" s="53" t="s">
        <v>93</v>
      </c>
      <c r="W1003" s="85">
        <v>0</v>
      </c>
      <c r="X1003" s="87">
        <v>0</v>
      </c>
      <c r="Y1003" s="1" t="s">
        <v>7166</v>
      </c>
    </row>
    <row r="1004" spans="1:25" ht="50.1" hidden="1" customHeight="1" x14ac:dyDescent="0.25">
      <c r="A1004" s="53" t="s">
        <v>93</v>
      </c>
      <c r="B1004" s="53" t="str">
        <f>IF(COUNTIF('Aglomeracje 2022 r.'!$C$13:$C$207,' Dane pomocnicze (ze spr. 21)'!C1004)=1,"TAK",IF(COUNTIF('Aglomeracje 2022 r.'!$C$13:$C$207,' Dane pomocnicze (ze spr. 21)'!C1004)&gt;1,"TAK, UWAGA, wystepuje w sprawozdaniu więcej niż jeden raz!!!","BRAK"))</f>
        <v>BRAK</v>
      </c>
      <c r="C1004" s="53" t="s">
        <v>1095</v>
      </c>
      <c r="D1004" s="53" t="s">
        <v>2712</v>
      </c>
      <c r="E1004" s="53" t="s">
        <v>1639</v>
      </c>
      <c r="F1004" s="53" t="s">
        <v>2611</v>
      </c>
      <c r="G1004" s="53" t="s">
        <v>2665</v>
      </c>
      <c r="H1004" s="53" t="s">
        <v>2613</v>
      </c>
      <c r="I1004" s="53" t="s">
        <v>1945</v>
      </c>
      <c r="J1004" s="53" t="s">
        <v>1809</v>
      </c>
      <c r="K1004" s="53" t="s">
        <v>2712</v>
      </c>
      <c r="L1004" s="53" t="s">
        <v>3715</v>
      </c>
      <c r="M1004" s="53" t="s">
        <v>2712</v>
      </c>
      <c r="N1004" s="53" t="s">
        <v>5497</v>
      </c>
      <c r="O1004" s="54">
        <v>2706</v>
      </c>
      <c r="P1004" s="53" t="s">
        <v>5498</v>
      </c>
      <c r="Q1004" s="53">
        <v>1</v>
      </c>
      <c r="R1004" s="55">
        <v>49.79</v>
      </c>
      <c r="S1004" s="55">
        <v>21.945399999999999</v>
      </c>
      <c r="T1004" s="55">
        <v>49.473300000000002</v>
      </c>
      <c r="U1004" s="55">
        <v>21.563400000000001</v>
      </c>
      <c r="V1004" s="53" t="s">
        <v>93</v>
      </c>
      <c r="W1004" s="85">
        <v>1</v>
      </c>
      <c r="X1004" s="87">
        <v>1.5</v>
      </c>
      <c r="Y1004" s="1" t="s">
        <v>7650</v>
      </c>
    </row>
    <row r="1005" spans="1:25" ht="50.1" hidden="1" customHeight="1" x14ac:dyDescent="0.25">
      <c r="A1005" s="53" t="s">
        <v>93</v>
      </c>
      <c r="B1005" s="53" t="str">
        <f>IF(COUNTIF('Aglomeracje 2022 r.'!$C$13:$C$207,' Dane pomocnicze (ze spr. 21)'!C1005)=1,"TAK",IF(COUNTIF('Aglomeracje 2022 r.'!$C$13:$C$207,' Dane pomocnicze (ze spr. 21)'!C1005)&gt;1,"TAK, UWAGA, wystepuje w sprawozdaniu więcej niż jeden raz!!!","BRAK"))</f>
        <v>BRAK</v>
      </c>
      <c r="C1005" s="53" t="s">
        <v>1096</v>
      </c>
      <c r="D1005" s="53" t="s">
        <v>2713</v>
      </c>
      <c r="E1005" s="53" t="s">
        <v>1639</v>
      </c>
      <c r="F1005" s="53" t="s">
        <v>2611</v>
      </c>
      <c r="G1005" s="53" t="s">
        <v>2661</v>
      </c>
      <c r="H1005" s="53" t="s">
        <v>2613</v>
      </c>
      <c r="I1005" s="53" t="s">
        <v>1945</v>
      </c>
      <c r="J1005" s="53" t="s">
        <v>1809</v>
      </c>
      <c r="K1005" s="53" t="s">
        <v>5499</v>
      </c>
      <c r="L1005" s="53" t="s">
        <v>3715</v>
      </c>
      <c r="M1005" s="53" t="s">
        <v>5499</v>
      </c>
      <c r="N1005" s="53" t="s">
        <v>5500</v>
      </c>
      <c r="O1005" s="54">
        <v>4393</v>
      </c>
      <c r="P1005" s="53" t="s">
        <v>5501</v>
      </c>
      <c r="Q1005" s="53">
        <v>1</v>
      </c>
      <c r="R1005" s="55">
        <v>49.837699999999998</v>
      </c>
      <c r="S1005" s="55">
        <v>21.6083</v>
      </c>
      <c r="T1005" s="55">
        <v>49.503500000000003</v>
      </c>
      <c r="U1005" s="55">
        <v>21.375800000000002</v>
      </c>
      <c r="V1005" s="53" t="s">
        <v>93</v>
      </c>
      <c r="W1005" s="85">
        <v>0</v>
      </c>
      <c r="X1005" s="87">
        <v>10</v>
      </c>
      <c r="Y1005" s="1" t="s">
        <v>7199</v>
      </c>
    </row>
    <row r="1006" spans="1:25" ht="50.1" hidden="1" customHeight="1" x14ac:dyDescent="0.25">
      <c r="A1006" s="53" t="s">
        <v>93</v>
      </c>
      <c r="B1006" s="53" t="str">
        <f>IF(COUNTIF('Aglomeracje 2022 r.'!$C$13:$C$207,' Dane pomocnicze (ze spr. 21)'!C1006)=1,"TAK",IF(COUNTIF('Aglomeracje 2022 r.'!$C$13:$C$207,' Dane pomocnicze (ze spr. 21)'!C1006)&gt;1,"TAK, UWAGA, wystepuje w sprawozdaniu więcej niż jeden raz!!!","BRAK"))</f>
        <v>BRAK</v>
      </c>
      <c r="C1006" s="53" t="s">
        <v>1097</v>
      </c>
      <c r="D1006" s="53" t="s">
        <v>2714</v>
      </c>
      <c r="E1006" s="53" t="s">
        <v>1639</v>
      </c>
      <c r="F1006" s="53" t="s">
        <v>2611</v>
      </c>
      <c r="G1006" s="53" t="s">
        <v>2654</v>
      </c>
      <c r="H1006" s="53" t="s">
        <v>2619</v>
      </c>
      <c r="I1006" s="53" t="s">
        <v>1945</v>
      </c>
      <c r="J1006" s="53" t="s">
        <v>1809</v>
      </c>
      <c r="K1006" s="53" t="s">
        <v>2714</v>
      </c>
      <c r="L1006" s="53" t="s">
        <v>3669</v>
      </c>
      <c r="M1006" s="53" t="s">
        <v>5502</v>
      </c>
      <c r="N1006" s="53" t="s">
        <v>5503</v>
      </c>
      <c r="O1006" s="54">
        <v>6139</v>
      </c>
      <c r="P1006" s="53" t="s">
        <v>5504</v>
      </c>
      <c r="Q1006" s="53">
        <v>1</v>
      </c>
      <c r="R1006" s="55">
        <v>50.1006</v>
      </c>
      <c r="S1006" s="55">
        <v>23.0152</v>
      </c>
      <c r="T1006" s="55">
        <v>50.159799999999997</v>
      </c>
      <c r="U1006" s="55">
        <v>23.039899999999999</v>
      </c>
      <c r="V1006" s="53" t="s">
        <v>93</v>
      </c>
      <c r="W1006" s="85">
        <v>0</v>
      </c>
      <c r="X1006" s="87">
        <v>0</v>
      </c>
      <c r="Y1006" s="1" t="s">
        <v>7166</v>
      </c>
    </row>
    <row r="1007" spans="1:25" ht="50.1" hidden="1" customHeight="1" x14ac:dyDescent="0.25">
      <c r="A1007" s="53" t="s">
        <v>93</v>
      </c>
      <c r="B1007" s="53" t="str">
        <f>IF(COUNTIF('Aglomeracje 2022 r.'!$C$13:$C$207,' Dane pomocnicze (ze spr. 21)'!C1007)=1,"TAK",IF(COUNTIF('Aglomeracje 2022 r.'!$C$13:$C$207,' Dane pomocnicze (ze spr. 21)'!C1007)&gt;1,"TAK, UWAGA, wystepuje w sprawozdaniu więcej niż jeden raz!!!","BRAK"))</f>
        <v>BRAK</v>
      </c>
      <c r="C1007" s="53" t="s">
        <v>1098</v>
      </c>
      <c r="D1007" s="53" t="s">
        <v>2715</v>
      </c>
      <c r="E1007" s="53" t="s">
        <v>1639</v>
      </c>
      <c r="F1007" s="53" t="s">
        <v>2611</v>
      </c>
      <c r="G1007" s="53" t="s">
        <v>2632</v>
      </c>
      <c r="H1007" s="53" t="s">
        <v>2613</v>
      </c>
      <c r="I1007" s="53" t="s">
        <v>1945</v>
      </c>
      <c r="J1007" s="53" t="s">
        <v>1809</v>
      </c>
      <c r="K1007" s="53" t="s">
        <v>2715</v>
      </c>
      <c r="L1007" s="53" t="s">
        <v>3669</v>
      </c>
      <c r="M1007" s="53" t="s">
        <v>2715</v>
      </c>
      <c r="N1007" s="53" t="s">
        <v>5505</v>
      </c>
      <c r="O1007" s="54">
        <v>5598</v>
      </c>
      <c r="P1007" s="53" t="s">
        <v>5506</v>
      </c>
      <c r="Q1007" s="53">
        <v>1</v>
      </c>
      <c r="R1007" s="55">
        <v>49.906100000000002</v>
      </c>
      <c r="S1007" s="55">
        <v>22.515799999999999</v>
      </c>
      <c r="T1007" s="55">
        <v>49.904400000000003</v>
      </c>
      <c r="U1007" s="55">
        <v>22.530999999999999</v>
      </c>
      <c r="V1007" s="53" t="s">
        <v>93</v>
      </c>
      <c r="W1007" s="85">
        <v>0</v>
      </c>
      <c r="X1007" s="87">
        <v>0</v>
      </c>
      <c r="Y1007" s="1" t="s">
        <v>7166</v>
      </c>
    </row>
    <row r="1008" spans="1:25" ht="50.1" hidden="1" customHeight="1" x14ac:dyDescent="0.25">
      <c r="A1008" s="53" t="s">
        <v>93</v>
      </c>
      <c r="B1008" s="53" t="str">
        <f>IF(COUNTIF('Aglomeracje 2022 r.'!$C$13:$C$207,' Dane pomocnicze (ze spr. 21)'!C1008)=1,"TAK",IF(COUNTIF('Aglomeracje 2022 r.'!$C$13:$C$207,' Dane pomocnicze (ze spr. 21)'!C1008)&gt;1,"TAK, UWAGA, wystepuje w sprawozdaniu więcej niż jeden raz!!!","BRAK"))</f>
        <v>BRAK</v>
      </c>
      <c r="C1008" s="53" t="s">
        <v>1099</v>
      </c>
      <c r="D1008" s="53" t="s">
        <v>2716</v>
      </c>
      <c r="E1008" s="53" t="s">
        <v>1650</v>
      </c>
      <c r="F1008" s="53" t="s">
        <v>2611</v>
      </c>
      <c r="G1008" s="53" t="s">
        <v>2629</v>
      </c>
      <c r="H1008" s="53" t="s">
        <v>2613</v>
      </c>
      <c r="I1008" s="53" t="s">
        <v>1945</v>
      </c>
      <c r="J1008" s="53" t="s">
        <v>1809</v>
      </c>
      <c r="K1008" s="53" t="s">
        <v>2716</v>
      </c>
      <c r="L1008" s="53" t="s">
        <v>3715</v>
      </c>
      <c r="M1008" s="53" t="s">
        <v>2716</v>
      </c>
      <c r="N1008" s="53" t="s">
        <v>5507</v>
      </c>
      <c r="O1008" s="54">
        <v>7109</v>
      </c>
      <c r="P1008" s="53" t="s">
        <v>5508</v>
      </c>
      <c r="Q1008" s="53">
        <v>2</v>
      </c>
      <c r="R1008" s="55">
        <v>50.159799999999997</v>
      </c>
      <c r="S1008" s="55">
        <v>22.3066</v>
      </c>
      <c r="T1008" s="55">
        <v>0</v>
      </c>
      <c r="U1008" s="55">
        <v>0</v>
      </c>
      <c r="V1008" s="53" t="s">
        <v>93</v>
      </c>
      <c r="W1008" s="85">
        <v>0</v>
      </c>
      <c r="X1008" s="87">
        <v>1</v>
      </c>
      <c r="Y1008" s="1" t="s">
        <v>7314</v>
      </c>
    </row>
    <row r="1009" spans="1:25" ht="50.1" hidden="1" customHeight="1" x14ac:dyDescent="0.25">
      <c r="A1009" s="53" t="s">
        <v>93</v>
      </c>
      <c r="B1009" s="53" t="str">
        <f>IF(COUNTIF('Aglomeracje 2022 r.'!$C$13:$C$207,' Dane pomocnicze (ze spr. 21)'!C1009)=1,"TAK",IF(COUNTIF('Aglomeracje 2022 r.'!$C$13:$C$207,' Dane pomocnicze (ze spr. 21)'!C1009)&gt;1,"TAK, UWAGA, wystepuje w sprawozdaniu więcej niż jeden raz!!!","BRAK"))</f>
        <v>BRAK</v>
      </c>
      <c r="C1009" s="53" t="s">
        <v>1100</v>
      </c>
      <c r="D1009" s="53" t="s">
        <v>2717</v>
      </c>
      <c r="E1009" s="53" t="s">
        <v>1639</v>
      </c>
      <c r="F1009" s="53" t="s">
        <v>2611</v>
      </c>
      <c r="G1009" s="53" t="s">
        <v>2621</v>
      </c>
      <c r="H1009" s="53" t="s">
        <v>1944</v>
      </c>
      <c r="I1009" s="53" t="s">
        <v>1945</v>
      </c>
      <c r="J1009" s="53" t="s">
        <v>1809</v>
      </c>
      <c r="K1009" s="53" t="s">
        <v>2717</v>
      </c>
      <c r="L1009" s="53" t="s">
        <v>3669</v>
      </c>
      <c r="M1009" s="53" t="s">
        <v>2717</v>
      </c>
      <c r="N1009" s="53" t="s">
        <v>5509</v>
      </c>
      <c r="O1009" s="54">
        <v>4521</v>
      </c>
      <c r="P1009" s="53" t="s">
        <v>5510</v>
      </c>
      <c r="Q1009" s="53">
        <v>1</v>
      </c>
      <c r="R1009" s="55">
        <v>50.761699999999998</v>
      </c>
      <c r="S1009" s="55">
        <v>22.093800000000002</v>
      </c>
      <c r="T1009" s="55">
        <v>50.761699999999998</v>
      </c>
      <c r="U1009" s="55">
        <v>22.093800000000002</v>
      </c>
      <c r="V1009" s="53" t="s">
        <v>93</v>
      </c>
      <c r="W1009" s="85">
        <v>6</v>
      </c>
      <c r="X1009" s="87">
        <v>0</v>
      </c>
      <c r="Y1009" s="1" t="s">
        <v>7276</v>
      </c>
    </row>
    <row r="1010" spans="1:25" ht="50.1" hidden="1" customHeight="1" x14ac:dyDescent="0.25">
      <c r="A1010" s="53" t="s">
        <v>93</v>
      </c>
      <c r="B1010" s="53" t="str">
        <f>IF(COUNTIF('Aglomeracje 2022 r.'!$C$13:$C$207,' Dane pomocnicze (ze spr. 21)'!C1010)=1,"TAK",IF(COUNTIF('Aglomeracje 2022 r.'!$C$13:$C$207,' Dane pomocnicze (ze spr. 21)'!C1010)&gt;1,"TAK, UWAGA, wystepuje w sprawozdaniu więcej niż jeden raz!!!","BRAK"))</f>
        <v>BRAK</v>
      </c>
      <c r="C1010" s="53" t="s">
        <v>1101</v>
      </c>
      <c r="D1010" s="53" t="s">
        <v>2718</v>
      </c>
      <c r="E1010" s="53" t="s">
        <v>1639</v>
      </c>
      <c r="F1010" s="53" t="s">
        <v>2611</v>
      </c>
      <c r="G1010" s="53" t="s">
        <v>2621</v>
      </c>
      <c r="H1010" s="53" t="s">
        <v>1944</v>
      </c>
      <c r="I1010" s="53" t="s">
        <v>1945</v>
      </c>
      <c r="J1010" s="53" t="s">
        <v>1809</v>
      </c>
      <c r="K1010" s="53" t="s">
        <v>2717</v>
      </c>
      <c r="L1010" s="53" t="s">
        <v>3669</v>
      </c>
      <c r="M1010" s="53" t="s">
        <v>2717</v>
      </c>
      <c r="N1010" s="53" t="s">
        <v>5511</v>
      </c>
      <c r="O1010" s="54">
        <v>2584</v>
      </c>
      <c r="P1010" s="53" t="s">
        <v>5512</v>
      </c>
      <c r="Q1010" s="53">
        <v>1</v>
      </c>
      <c r="R1010" s="55">
        <v>50.671399999999998</v>
      </c>
      <c r="S1010" s="55">
        <v>22.041799999999999</v>
      </c>
      <c r="T1010" s="55">
        <v>50.671399999999998</v>
      </c>
      <c r="U1010" s="55">
        <v>22.0518</v>
      </c>
      <c r="V1010" s="53" t="s">
        <v>93</v>
      </c>
      <c r="W1010" s="85">
        <v>2.5</v>
      </c>
      <c r="X1010" s="87">
        <v>0</v>
      </c>
      <c r="Y1010" s="1" t="s">
        <v>7251</v>
      </c>
    </row>
    <row r="1011" spans="1:25" ht="50.1" hidden="1" customHeight="1" x14ac:dyDescent="0.25">
      <c r="A1011" s="53" t="s">
        <v>93</v>
      </c>
      <c r="B1011" s="53" t="str">
        <f>IF(COUNTIF('Aglomeracje 2022 r.'!$C$13:$C$207,' Dane pomocnicze (ze spr. 21)'!C1011)=1,"TAK",IF(COUNTIF('Aglomeracje 2022 r.'!$C$13:$C$207,' Dane pomocnicze (ze spr. 21)'!C1011)&gt;1,"TAK, UWAGA, wystepuje w sprawozdaniu więcej niż jeden raz!!!","BRAK"))</f>
        <v>BRAK</v>
      </c>
      <c r="C1011" s="53" t="s">
        <v>1102</v>
      </c>
      <c r="D1011" s="53" t="s">
        <v>2719</v>
      </c>
      <c r="E1011" s="53" t="s">
        <v>1639</v>
      </c>
      <c r="F1011" s="53" t="s">
        <v>2611</v>
      </c>
      <c r="G1011" s="53" t="s">
        <v>2654</v>
      </c>
      <c r="H1011" s="53" t="s">
        <v>2619</v>
      </c>
      <c r="I1011" s="53" t="s">
        <v>1945</v>
      </c>
      <c r="J1011" s="53" t="s">
        <v>1809</v>
      </c>
      <c r="K1011" s="53" t="s">
        <v>2653</v>
      </c>
      <c r="L1011" s="53" t="s">
        <v>3715</v>
      </c>
      <c r="M1011" s="53" t="s">
        <v>2653</v>
      </c>
      <c r="N1011" s="53" t="s">
        <v>5513</v>
      </c>
      <c r="O1011" s="54">
        <v>2477</v>
      </c>
      <c r="P1011" s="53" t="s">
        <v>5514</v>
      </c>
      <c r="Q1011" s="53">
        <v>1</v>
      </c>
      <c r="R1011" s="55">
        <v>50.158200000000001</v>
      </c>
      <c r="S1011" s="55">
        <v>23.121400000000001</v>
      </c>
      <c r="T1011" s="55">
        <v>50.112200000000001</v>
      </c>
      <c r="U1011" s="55">
        <v>23.1023</v>
      </c>
      <c r="V1011" s="53" t="s">
        <v>93</v>
      </c>
      <c r="W1011" s="85">
        <v>0.5</v>
      </c>
      <c r="X1011" s="87">
        <v>0</v>
      </c>
      <c r="Y1011" s="1" t="s">
        <v>7167</v>
      </c>
    </row>
    <row r="1012" spans="1:25" ht="50.1" hidden="1" customHeight="1" x14ac:dyDescent="0.25">
      <c r="A1012" s="53" t="s">
        <v>93</v>
      </c>
      <c r="B1012" s="53" t="str">
        <f>IF(COUNTIF('Aglomeracje 2022 r.'!$C$13:$C$207,' Dane pomocnicze (ze spr. 21)'!C1012)=1,"TAK",IF(COUNTIF('Aglomeracje 2022 r.'!$C$13:$C$207,' Dane pomocnicze (ze spr. 21)'!C1012)&gt;1,"TAK, UWAGA, wystepuje w sprawozdaniu więcej niż jeden raz!!!","BRAK"))</f>
        <v>BRAK</v>
      </c>
      <c r="C1012" s="53" t="s">
        <v>1103</v>
      </c>
      <c r="D1012" s="53" t="s">
        <v>2720</v>
      </c>
      <c r="E1012" s="53" t="s">
        <v>1639</v>
      </c>
      <c r="F1012" s="53" t="s">
        <v>2611</v>
      </c>
      <c r="G1012" s="53" t="s">
        <v>2634</v>
      </c>
      <c r="H1012" s="53" t="s">
        <v>2721</v>
      </c>
      <c r="I1012" s="53" t="s">
        <v>1945</v>
      </c>
      <c r="J1012" s="53" t="s">
        <v>1809</v>
      </c>
      <c r="K1012" s="53" t="s">
        <v>2720</v>
      </c>
      <c r="L1012" s="53" t="s">
        <v>3669</v>
      </c>
      <c r="M1012" s="53" t="s">
        <v>2720</v>
      </c>
      <c r="N1012" s="53" t="s">
        <v>5515</v>
      </c>
      <c r="O1012" s="54">
        <v>7320</v>
      </c>
      <c r="P1012" s="53" t="s">
        <v>5516</v>
      </c>
      <c r="Q1012" s="53">
        <v>1</v>
      </c>
      <c r="R1012" s="55">
        <v>49.5822</v>
      </c>
      <c r="S1012" s="55">
        <v>22.245899999999999</v>
      </c>
      <c r="T1012" s="55">
        <v>49.591500000000003</v>
      </c>
      <c r="U1012" s="55">
        <v>22.251200000000001</v>
      </c>
      <c r="V1012" s="53" t="s">
        <v>93</v>
      </c>
      <c r="W1012" s="85">
        <v>5.2</v>
      </c>
      <c r="X1012" s="87">
        <v>0</v>
      </c>
      <c r="Y1012" s="1" t="s">
        <v>7523</v>
      </c>
    </row>
    <row r="1013" spans="1:25" ht="50.1" hidden="1" customHeight="1" x14ac:dyDescent="0.25">
      <c r="A1013" s="53" t="s">
        <v>93</v>
      </c>
      <c r="B1013" s="53" t="str">
        <f>IF(COUNTIF('Aglomeracje 2022 r.'!$C$13:$C$207,' Dane pomocnicze (ze spr. 21)'!C1013)=1,"TAK",IF(COUNTIF('Aglomeracje 2022 r.'!$C$13:$C$207,' Dane pomocnicze (ze spr. 21)'!C1013)&gt;1,"TAK, UWAGA, wystepuje w sprawozdaniu więcej niż jeden raz!!!","BRAK"))</f>
        <v>BRAK</v>
      </c>
      <c r="C1013" s="53" t="s">
        <v>1104</v>
      </c>
      <c r="D1013" s="53" t="s">
        <v>2722</v>
      </c>
      <c r="E1013" s="53" t="s">
        <v>1639</v>
      </c>
      <c r="F1013" s="53" t="s">
        <v>2611</v>
      </c>
      <c r="G1013" s="53" t="s">
        <v>2634</v>
      </c>
      <c r="H1013" s="53" t="s">
        <v>2613</v>
      </c>
      <c r="I1013" s="53" t="s">
        <v>1945</v>
      </c>
      <c r="J1013" s="53" t="s">
        <v>1809</v>
      </c>
      <c r="K1013" s="53" t="s">
        <v>2722</v>
      </c>
      <c r="L1013" s="53" t="s">
        <v>3715</v>
      </c>
      <c r="M1013" s="53" t="s">
        <v>2722</v>
      </c>
      <c r="N1013" s="53" t="s">
        <v>5517</v>
      </c>
      <c r="O1013" s="54">
        <v>4842</v>
      </c>
      <c r="P1013" s="53" t="s">
        <v>5518</v>
      </c>
      <c r="Q1013" s="53">
        <v>1</v>
      </c>
      <c r="R1013" s="55">
        <v>49.986600000000003</v>
      </c>
      <c r="S1013" s="55">
        <v>22.536100000000001</v>
      </c>
      <c r="T1013" s="55">
        <v>49.984099999999998</v>
      </c>
      <c r="U1013" s="55">
        <v>22.5456</v>
      </c>
      <c r="V1013" s="53" t="s">
        <v>93</v>
      </c>
      <c r="W1013" s="85">
        <v>2.2999999999999998</v>
      </c>
      <c r="X1013" s="87">
        <v>0</v>
      </c>
      <c r="Y1013" s="1" t="s">
        <v>7266</v>
      </c>
    </row>
    <row r="1014" spans="1:25" ht="50.1" hidden="1" customHeight="1" x14ac:dyDescent="0.25">
      <c r="A1014" s="53" t="s">
        <v>93</v>
      </c>
      <c r="B1014" s="53" t="str">
        <f>IF(COUNTIF('Aglomeracje 2022 r.'!$C$13:$C$207,' Dane pomocnicze (ze spr. 21)'!C1014)=1,"TAK",IF(COUNTIF('Aglomeracje 2022 r.'!$C$13:$C$207,' Dane pomocnicze (ze spr. 21)'!C1014)&gt;1,"TAK, UWAGA, wystepuje w sprawozdaniu więcej niż jeden raz!!!","BRAK"))</f>
        <v>BRAK</v>
      </c>
      <c r="C1014" s="53" t="s">
        <v>1105</v>
      </c>
      <c r="D1014" s="53" t="s">
        <v>2723</v>
      </c>
      <c r="E1014" s="53" t="s">
        <v>1639</v>
      </c>
      <c r="F1014" s="53" t="s">
        <v>2611</v>
      </c>
      <c r="G1014" s="53" t="s">
        <v>2724</v>
      </c>
      <c r="H1014" s="53" t="s">
        <v>2619</v>
      </c>
      <c r="I1014" s="53" t="s">
        <v>1945</v>
      </c>
      <c r="J1014" s="53" t="s">
        <v>1809</v>
      </c>
      <c r="K1014" s="53" t="s">
        <v>2723</v>
      </c>
      <c r="L1014" s="53" t="s">
        <v>3715</v>
      </c>
      <c r="M1014" s="53" t="s">
        <v>5519</v>
      </c>
      <c r="N1014" s="53" t="s">
        <v>5520</v>
      </c>
      <c r="O1014" s="54">
        <v>4430</v>
      </c>
      <c r="P1014" s="53">
        <v>0</v>
      </c>
      <c r="Q1014" s="53">
        <v>1</v>
      </c>
      <c r="R1014" s="55">
        <v>49.901600000000002</v>
      </c>
      <c r="S1014" s="55">
        <v>22.642499999999998</v>
      </c>
      <c r="T1014" s="55">
        <v>49.919600000000003</v>
      </c>
      <c r="U1014" s="55">
        <v>22.639700000000001</v>
      </c>
      <c r="V1014" s="53" t="s">
        <v>93</v>
      </c>
      <c r="W1014" s="85">
        <v>0</v>
      </c>
      <c r="X1014" s="87">
        <v>5.3</v>
      </c>
      <c r="Y1014" s="1" t="s">
        <v>7189</v>
      </c>
    </row>
    <row r="1015" spans="1:25" ht="50.1" hidden="1" customHeight="1" x14ac:dyDescent="0.25">
      <c r="A1015" s="53" t="s">
        <v>93</v>
      </c>
      <c r="B1015" s="53" t="str">
        <f>IF(COUNTIF('Aglomeracje 2022 r.'!$C$13:$C$207,' Dane pomocnicze (ze spr. 21)'!C1015)=1,"TAK",IF(COUNTIF('Aglomeracje 2022 r.'!$C$13:$C$207,' Dane pomocnicze (ze spr. 21)'!C1015)&gt;1,"TAK, UWAGA, wystepuje w sprawozdaniu więcej niż jeden raz!!!","BRAK"))</f>
        <v>BRAK</v>
      </c>
      <c r="C1015" s="53" t="s">
        <v>1106</v>
      </c>
      <c r="D1015" s="53" t="s">
        <v>2725</v>
      </c>
      <c r="E1015" s="53" t="s">
        <v>1639</v>
      </c>
      <c r="F1015" s="53" t="s">
        <v>2611</v>
      </c>
      <c r="G1015" s="53" t="s">
        <v>2616</v>
      </c>
      <c r="H1015" s="53" t="s">
        <v>2220</v>
      </c>
      <c r="I1015" s="53" t="s">
        <v>1945</v>
      </c>
      <c r="J1015" s="53" t="s">
        <v>1809</v>
      </c>
      <c r="K1015" s="53" t="s">
        <v>2725</v>
      </c>
      <c r="L1015" s="53" t="s">
        <v>3669</v>
      </c>
      <c r="M1015" s="53" t="s">
        <v>2725</v>
      </c>
      <c r="N1015" s="53" t="s">
        <v>5521</v>
      </c>
      <c r="O1015" s="54">
        <v>5429</v>
      </c>
      <c r="P1015" s="53" t="s">
        <v>5522</v>
      </c>
      <c r="Q1015" s="53">
        <v>1</v>
      </c>
      <c r="R1015" s="55">
        <v>49.978999999999999</v>
      </c>
      <c r="S1015" s="55">
        <v>21.2912</v>
      </c>
      <c r="T1015" s="55">
        <v>49.985300000000002</v>
      </c>
      <c r="U1015" s="55">
        <v>21.296900000000001</v>
      </c>
      <c r="V1015" s="53" t="s">
        <v>93</v>
      </c>
      <c r="W1015" s="85">
        <v>4</v>
      </c>
      <c r="X1015" s="87">
        <v>3.5</v>
      </c>
      <c r="Y1015" s="1" t="s">
        <v>7651</v>
      </c>
    </row>
    <row r="1016" spans="1:25" ht="50.1" hidden="1" customHeight="1" x14ac:dyDescent="0.25">
      <c r="A1016" s="53" t="s">
        <v>93</v>
      </c>
      <c r="B1016" s="53" t="str">
        <f>IF(COUNTIF('Aglomeracje 2022 r.'!$C$13:$C$207,' Dane pomocnicze (ze spr. 21)'!C1016)=1,"TAK",IF(COUNTIF('Aglomeracje 2022 r.'!$C$13:$C$207,' Dane pomocnicze (ze spr. 21)'!C1016)&gt;1,"TAK, UWAGA, wystepuje w sprawozdaniu więcej niż jeden raz!!!","BRAK"))</f>
        <v>BRAK</v>
      </c>
      <c r="C1016" s="53" t="s">
        <v>1107</v>
      </c>
      <c r="D1016" s="53" t="s">
        <v>2726</v>
      </c>
      <c r="E1016" s="53" t="s">
        <v>1639</v>
      </c>
      <c r="F1016" s="53" t="s">
        <v>2611</v>
      </c>
      <c r="G1016" s="53" t="s">
        <v>2625</v>
      </c>
      <c r="H1016" s="53" t="s">
        <v>2613</v>
      </c>
      <c r="I1016" s="53" t="s">
        <v>1945</v>
      </c>
      <c r="J1016" s="53" t="s">
        <v>1809</v>
      </c>
      <c r="K1016" s="53" t="s">
        <v>2726</v>
      </c>
      <c r="L1016" s="53" t="s">
        <v>3715</v>
      </c>
      <c r="M1016" s="53" t="s">
        <v>2726</v>
      </c>
      <c r="N1016" s="53" t="s">
        <v>5523</v>
      </c>
      <c r="O1016" s="54">
        <v>3943</v>
      </c>
      <c r="P1016" s="53" t="s">
        <v>5524</v>
      </c>
      <c r="Q1016" s="53">
        <v>1</v>
      </c>
      <c r="R1016" s="55">
        <v>49.5871</v>
      </c>
      <c r="S1016" s="55">
        <v>21.950399999999998</v>
      </c>
      <c r="T1016" s="55">
        <v>49.601111099999997</v>
      </c>
      <c r="U1016" s="55">
        <v>21.968333300000001</v>
      </c>
      <c r="V1016" s="53" t="s">
        <v>93</v>
      </c>
      <c r="W1016" s="85">
        <v>1.5</v>
      </c>
      <c r="X1016" s="87">
        <v>0</v>
      </c>
      <c r="Y1016" s="1" t="s">
        <v>7348</v>
      </c>
    </row>
    <row r="1017" spans="1:25" ht="50.1" hidden="1" customHeight="1" x14ac:dyDescent="0.25">
      <c r="A1017" s="53" t="s">
        <v>93</v>
      </c>
      <c r="B1017" s="53" t="str">
        <f>IF(COUNTIF('Aglomeracje 2022 r.'!$C$13:$C$207,' Dane pomocnicze (ze spr. 21)'!C1017)=1,"TAK",IF(COUNTIF('Aglomeracje 2022 r.'!$C$13:$C$207,' Dane pomocnicze (ze spr. 21)'!C1017)&gt;1,"TAK, UWAGA, wystepuje w sprawozdaniu więcej niż jeden raz!!!","BRAK"))</f>
        <v>BRAK</v>
      </c>
      <c r="C1017" s="53" t="s">
        <v>1108</v>
      </c>
      <c r="D1017" s="53" t="s">
        <v>2727</v>
      </c>
      <c r="E1017" s="53" t="s">
        <v>1639</v>
      </c>
      <c r="F1017" s="53" t="s">
        <v>2611</v>
      </c>
      <c r="G1017" s="53" t="s">
        <v>2659</v>
      </c>
      <c r="H1017" s="53" t="s">
        <v>2619</v>
      </c>
      <c r="I1017" s="53" t="s">
        <v>1945</v>
      </c>
      <c r="J1017" s="53" t="s">
        <v>1809</v>
      </c>
      <c r="K1017" s="53" t="s">
        <v>2727</v>
      </c>
      <c r="L1017" s="53" t="s">
        <v>3715</v>
      </c>
      <c r="M1017" s="53" t="s">
        <v>2727</v>
      </c>
      <c r="N1017" s="53" t="s">
        <v>5525</v>
      </c>
      <c r="O1017" s="54">
        <v>2107</v>
      </c>
      <c r="P1017" s="53" t="s">
        <v>5526</v>
      </c>
      <c r="Q1017" s="53">
        <v>1</v>
      </c>
      <c r="R1017" s="55">
        <v>49.336199999999998</v>
      </c>
      <c r="S1017" s="55">
        <v>22.285699999999999</v>
      </c>
      <c r="T1017" s="55">
        <v>49.351300000000002</v>
      </c>
      <c r="U1017" s="55">
        <v>22.2898</v>
      </c>
      <c r="V1017" s="53" t="s">
        <v>93</v>
      </c>
      <c r="W1017" s="85">
        <v>0</v>
      </c>
      <c r="X1017" s="87">
        <v>0</v>
      </c>
      <c r="Y1017" s="1" t="s">
        <v>7166</v>
      </c>
    </row>
    <row r="1018" spans="1:25" ht="50.1" hidden="1" customHeight="1" x14ac:dyDescent="0.25">
      <c r="A1018" s="53" t="s">
        <v>93</v>
      </c>
      <c r="B1018" s="53" t="str">
        <f>IF(COUNTIF('Aglomeracje 2022 r.'!$C$13:$C$207,' Dane pomocnicze (ze spr. 21)'!C1018)=1,"TAK",IF(COUNTIF('Aglomeracje 2022 r.'!$C$13:$C$207,' Dane pomocnicze (ze spr. 21)'!C1018)&gt;1,"TAK, UWAGA, wystepuje w sprawozdaniu więcej niż jeden raz!!!","BRAK"))</f>
        <v>BRAK</v>
      </c>
      <c r="C1018" s="53" t="s">
        <v>1109</v>
      </c>
      <c r="D1018" s="53" t="s">
        <v>2728</v>
      </c>
      <c r="E1018" s="53" t="s">
        <v>1639</v>
      </c>
      <c r="F1018" s="53" t="s">
        <v>2611</v>
      </c>
      <c r="G1018" s="53" t="s">
        <v>2640</v>
      </c>
      <c r="H1018" s="53" t="s">
        <v>1944</v>
      </c>
      <c r="I1018" s="53" t="s">
        <v>1945</v>
      </c>
      <c r="J1018" s="53" t="s">
        <v>1809</v>
      </c>
      <c r="K1018" s="53" t="s">
        <v>2728</v>
      </c>
      <c r="L1018" s="53" t="s">
        <v>3715</v>
      </c>
      <c r="M1018" s="53" t="s">
        <v>2728</v>
      </c>
      <c r="N1018" s="53" t="s">
        <v>5527</v>
      </c>
      <c r="O1018" s="54">
        <v>9228</v>
      </c>
      <c r="P1018" s="53" t="s">
        <v>5528</v>
      </c>
      <c r="Q1018" s="53">
        <v>1</v>
      </c>
      <c r="R1018" s="55">
        <v>50.375900000000001</v>
      </c>
      <c r="S1018" s="55">
        <v>22.145299999999999</v>
      </c>
      <c r="T1018" s="55">
        <v>50.360300000000002</v>
      </c>
      <c r="U1018" s="55">
        <v>22.164899999999999</v>
      </c>
      <c r="V1018" s="53" t="s">
        <v>93</v>
      </c>
      <c r="W1018" s="85">
        <v>0</v>
      </c>
      <c r="X1018" s="87">
        <v>25.5</v>
      </c>
      <c r="Y1018" s="1" t="s">
        <v>7652</v>
      </c>
    </row>
    <row r="1019" spans="1:25" ht="50.1" hidden="1" customHeight="1" x14ac:dyDescent="0.25">
      <c r="A1019" s="53" t="s">
        <v>93</v>
      </c>
      <c r="B1019" s="53" t="str">
        <f>IF(COUNTIF('Aglomeracje 2022 r.'!$C$13:$C$207,' Dane pomocnicze (ze spr. 21)'!C1019)=1,"TAK",IF(COUNTIF('Aglomeracje 2022 r.'!$C$13:$C$207,' Dane pomocnicze (ze spr. 21)'!C1019)&gt;1,"TAK, UWAGA, wystepuje w sprawozdaniu więcej niż jeden raz!!!","BRAK"))</f>
        <v>BRAK</v>
      </c>
      <c r="C1019" s="53" t="s">
        <v>1110</v>
      </c>
      <c r="D1019" s="53" t="s">
        <v>2729</v>
      </c>
      <c r="E1019" s="53" t="s">
        <v>1639</v>
      </c>
      <c r="F1019" s="53" t="s">
        <v>2611</v>
      </c>
      <c r="G1019" s="53" t="s">
        <v>2629</v>
      </c>
      <c r="H1019" s="53" t="s">
        <v>2613</v>
      </c>
      <c r="I1019" s="53" t="s">
        <v>1945</v>
      </c>
      <c r="J1019" s="53" t="s">
        <v>1809</v>
      </c>
      <c r="K1019" s="53" t="s">
        <v>2729</v>
      </c>
      <c r="L1019" s="53" t="s">
        <v>3715</v>
      </c>
      <c r="M1019" s="53" t="s">
        <v>5529</v>
      </c>
      <c r="N1019" s="53" t="s">
        <v>5530</v>
      </c>
      <c r="O1019" s="54">
        <v>4811</v>
      </c>
      <c r="P1019" s="53" t="s">
        <v>5531</v>
      </c>
      <c r="Q1019" s="53">
        <v>1</v>
      </c>
      <c r="R1019" s="55">
        <v>50.023699999999998</v>
      </c>
      <c r="S1019" s="55">
        <v>22.311399999999999</v>
      </c>
      <c r="T1019" s="55">
        <v>50.024299999999997</v>
      </c>
      <c r="U1019" s="55">
        <v>22.3413</v>
      </c>
      <c r="V1019" s="53" t="s">
        <v>93</v>
      </c>
      <c r="W1019" s="85">
        <v>0</v>
      </c>
      <c r="X1019" s="87">
        <v>0</v>
      </c>
      <c r="Y1019" s="1" t="s">
        <v>7166</v>
      </c>
    </row>
    <row r="1020" spans="1:25" ht="50.1" hidden="1" customHeight="1" x14ac:dyDescent="0.25">
      <c r="A1020" s="53" t="s">
        <v>93</v>
      </c>
      <c r="B1020" s="53" t="str">
        <f>IF(COUNTIF('Aglomeracje 2022 r.'!$C$13:$C$207,' Dane pomocnicze (ze spr. 21)'!C1020)=1,"TAK",IF(COUNTIF('Aglomeracje 2022 r.'!$C$13:$C$207,' Dane pomocnicze (ze spr. 21)'!C1020)&gt;1,"TAK, UWAGA, wystepuje w sprawozdaniu więcej niż jeden raz!!!","BRAK"))</f>
        <v>BRAK</v>
      </c>
      <c r="C1020" s="53" t="s">
        <v>1111</v>
      </c>
      <c r="D1020" s="53" t="s">
        <v>2730</v>
      </c>
      <c r="E1020" s="53" t="s">
        <v>1639</v>
      </c>
      <c r="F1020" s="53" t="s">
        <v>2611</v>
      </c>
      <c r="G1020" s="53" t="s">
        <v>2618</v>
      </c>
      <c r="H1020" s="53" t="s">
        <v>2220</v>
      </c>
      <c r="I1020" s="53" t="s">
        <v>1945</v>
      </c>
      <c r="J1020" s="53" t="s">
        <v>1809</v>
      </c>
      <c r="K1020" s="53" t="s">
        <v>2730</v>
      </c>
      <c r="L1020" s="53" t="s">
        <v>3669</v>
      </c>
      <c r="M1020" s="53" t="s">
        <v>2730</v>
      </c>
      <c r="N1020" s="53" t="s">
        <v>5532</v>
      </c>
      <c r="O1020" s="54">
        <v>6387</v>
      </c>
      <c r="P1020" s="53" t="s">
        <v>5533</v>
      </c>
      <c r="Q1020" s="53">
        <v>1</v>
      </c>
      <c r="R1020" s="55">
        <v>50.194899999999997</v>
      </c>
      <c r="S1020" s="55">
        <v>21.479500000000002</v>
      </c>
      <c r="T1020" s="55">
        <v>50.211300000000001</v>
      </c>
      <c r="U1020" s="55">
        <v>21.494</v>
      </c>
      <c r="V1020" s="53" t="s">
        <v>93</v>
      </c>
      <c r="W1020" s="85">
        <v>26.52</v>
      </c>
      <c r="X1020" s="87">
        <v>0</v>
      </c>
      <c r="Y1020" s="1" t="s">
        <v>7653</v>
      </c>
    </row>
    <row r="1021" spans="1:25" ht="50.1" hidden="1" customHeight="1" x14ac:dyDescent="0.25">
      <c r="A1021" s="53" t="s">
        <v>93</v>
      </c>
      <c r="B1021" s="53" t="str">
        <f>IF(COUNTIF('Aglomeracje 2022 r.'!$C$13:$C$207,' Dane pomocnicze (ze spr. 21)'!C1021)=1,"TAK",IF(COUNTIF('Aglomeracje 2022 r.'!$C$13:$C$207,' Dane pomocnicze (ze spr. 21)'!C1021)&gt;1,"TAK, UWAGA, wystepuje w sprawozdaniu więcej niż jeden raz!!!","BRAK"))</f>
        <v>BRAK</v>
      </c>
      <c r="C1021" s="53" t="s">
        <v>1112</v>
      </c>
      <c r="D1021" s="53" t="s">
        <v>2731</v>
      </c>
      <c r="E1021" s="53" t="s">
        <v>1639</v>
      </c>
      <c r="F1021" s="53" t="s">
        <v>2611</v>
      </c>
      <c r="G1021" s="53" t="s">
        <v>2640</v>
      </c>
      <c r="H1021" s="53" t="s">
        <v>1944</v>
      </c>
      <c r="I1021" s="53" t="s">
        <v>1945</v>
      </c>
      <c r="J1021" s="53" t="s">
        <v>1809</v>
      </c>
      <c r="K1021" s="53" t="s">
        <v>2731</v>
      </c>
      <c r="L1021" s="53" t="s">
        <v>3715</v>
      </c>
      <c r="M1021" s="53" t="s">
        <v>2731</v>
      </c>
      <c r="N1021" s="53" t="s">
        <v>5534</v>
      </c>
      <c r="O1021" s="54">
        <v>4633</v>
      </c>
      <c r="P1021" s="53">
        <v>0</v>
      </c>
      <c r="Q1021" s="53">
        <v>1</v>
      </c>
      <c r="R1021" s="55">
        <v>50.568199999999997</v>
      </c>
      <c r="S1021" s="55">
        <v>22.310099999999998</v>
      </c>
      <c r="T1021" s="55">
        <v>50.573999999999998</v>
      </c>
      <c r="U1021" s="55">
        <v>22.304300000000001</v>
      </c>
      <c r="V1021" s="53" t="s">
        <v>93</v>
      </c>
      <c r="W1021" s="85">
        <v>0</v>
      </c>
      <c r="X1021" s="87">
        <v>0</v>
      </c>
      <c r="Y1021" s="1" t="s">
        <v>7166</v>
      </c>
    </row>
    <row r="1022" spans="1:25" ht="50.1" hidden="1" customHeight="1" x14ac:dyDescent="0.25">
      <c r="A1022" s="53" t="s">
        <v>93</v>
      </c>
      <c r="B1022" s="53" t="str">
        <f>IF(COUNTIF('Aglomeracje 2022 r.'!$C$13:$C$207,' Dane pomocnicze (ze spr. 21)'!C1022)=1,"TAK",IF(COUNTIF('Aglomeracje 2022 r.'!$C$13:$C$207,' Dane pomocnicze (ze spr. 21)'!C1022)&gt;1,"TAK, UWAGA, wystepuje w sprawozdaniu więcej niż jeden raz!!!","BRAK"))</f>
        <v>BRAK</v>
      </c>
      <c r="C1022" s="53" t="s">
        <v>1113</v>
      </c>
      <c r="D1022" s="53" t="s">
        <v>2732</v>
      </c>
      <c r="E1022" s="53" t="s">
        <v>1639</v>
      </c>
      <c r="F1022" s="53" t="s">
        <v>2611</v>
      </c>
      <c r="G1022" s="53" t="s">
        <v>2646</v>
      </c>
      <c r="H1022" s="53" t="s">
        <v>2613</v>
      </c>
      <c r="I1022" s="53" t="s">
        <v>1945</v>
      </c>
      <c r="J1022" s="53" t="s">
        <v>1809</v>
      </c>
      <c r="K1022" s="53" t="s">
        <v>2732</v>
      </c>
      <c r="L1022" s="53" t="s">
        <v>3669</v>
      </c>
      <c r="M1022" s="53" t="s">
        <v>2732</v>
      </c>
      <c r="N1022" s="53" t="s">
        <v>5535</v>
      </c>
      <c r="O1022" s="54">
        <v>2953</v>
      </c>
      <c r="P1022" s="53" t="s">
        <v>5536</v>
      </c>
      <c r="Q1022" s="53">
        <v>1</v>
      </c>
      <c r="R1022" s="55">
        <v>49.401400000000002</v>
      </c>
      <c r="S1022" s="55">
        <v>22.099699999999999</v>
      </c>
      <c r="T1022" s="55">
        <v>49.895600000000002</v>
      </c>
      <c r="U1022" s="55">
        <v>22.096299999999999</v>
      </c>
      <c r="V1022" s="53" t="s">
        <v>93</v>
      </c>
      <c r="W1022" s="85">
        <v>8.1999999999999993</v>
      </c>
      <c r="X1022" s="87">
        <v>0</v>
      </c>
      <c r="Y1022" s="1" t="s">
        <v>7349</v>
      </c>
    </row>
    <row r="1023" spans="1:25" ht="50.1" hidden="1" customHeight="1" x14ac:dyDescent="0.25">
      <c r="A1023" s="53" t="s">
        <v>93</v>
      </c>
      <c r="B1023" s="53" t="str">
        <f>IF(COUNTIF('Aglomeracje 2022 r.'!$C$13:$C$207,' Dane pomocnicze (ze spr. 21)'!C1023)=1,"TAK",IF(COUNTIF('Aglomeracje 2022 r.'!$C$13:$C$207,' Dane pomocnicze (ze spr. 21)'!C1023)&gt;1,"TAK, UWAGA, wystepuje w sprawozdaniu więcej niż jeden raz!!!","BRAK"))</f>
        <v>BRAK</v>
      </c>
      <c r="C1023" s="53" t="s">
        <v>1114</v>
      </c>
      <c r="D1023" s="53" t="s">
        <v>2733</v>
      </c>
      <c r="E1023" s="53" t="s">
        <v>1639</v>
      </c>
      <c r="F1023" s="53" t="s">
        <v>2611</v>
      </c>
      <c r="G1023" s="53" t="s">
        <v>2616</v>
      </c>
      <c r="H1023" s="53" t="s">
        <v>2220</v>
      </c>
      <c r="I1023" s="53" t="s">
        <v>1945</v>
      </c>
      <c r="J1023" s="53" t="s">
        <v>1809</v>
      </c>
      <c r="K1023" s="53" t="s">
        <v>2703</v>
      </c>
      <c r="L1023" s="53" t="s">
        <v>3715</v>
      </c>
      <c r="M1023" s="53" t="s">
        <v>2703</v>
      </c>
      <c r="N1023" s="53" t="s">
        <v>5537</v>
      </c>
      <c r="O1023" s="54">
        <v>3797</v>
      </c>
      <c r="P1023" s="53" t="s">
        <v>5538</v>
      </c>
      <c r="Q1023" s="53">
        <v>1</v>
      </c>
      <c r="R1023" s="55">
        <v>50.249029999999998</v>
      </c>
      <c r="S1023" s="55">
        <v>21.201699999999999</v>
      </c>
      <c r="T1023" s="55">
        <v>50.258499999999998</v>
      </c>
      <c r="U1023" s="55">
        <v>21.1829</v>
      </c>
      <c r="V1023" s="53" t="s">
        <v>93</v>
      </c>
      <c r="W1023" s="85">
        <v>3</v>
      </c>
      <c r="X1023" s="87">
        <v>0</v>
      </c>
      <c r="Y1023" s="1" t="s">
        <v>7599</v>
      </c>
    </row>
    <row r="1024" spans="1:25" ht="50.1" hidden="1" customHeight="1" x14ac:dyDescent="0.25">
      <c r="A1024" s="53" t="s">
        <v>93</v>
      </c>
      <c r="B1024" s="53" t="str">
        <f>IF(COUNTIF('Aglomeracje 2022 r.'!$C$13:$C$207,' Dane pomocnicze (ze spr. 21)'!C1024)=1,"TAK",IF(COUNTIF('Aglomeracje 2022 r.'!$C$13:$C$207,' Dane pomocnicze (ze spr. 21)'!C1024)&gt;1,"TAK, UWAGA, wystepuje w sprawozdaniu więcej niż jeden raz!!!","BRAK"))</f>
        <v>BRAK</v>
      </c>
      <c r="C1024" s="53" t="s">
        <v>1115</v>
      </c>
      <c r="D1024" s="53" t="s">
        <v>2734</v>
      </c>
      <c r="E1024" s="53" t="s">
        <v>1639</v>
      </c>
      <c r="F1024" s="53" t="s">
        <v>2611</v>
      </c>
      <c r="G1024" s="53" t="s">
        <v>2640</v>
      </c>
      <c r="H1024" s="53" t="s">
        <v>1944</v>
      </c>
      <c r="I1024" s="53" t="s">
        <v>1945</v>
      </c>
      <c r="J1024" s="53" t="s">
        <v>1809</v>
      </c>
      <c r="K1024" s="53" t="s">
        <v>2734</v>
      </c>
      <c r="L1024" s="53" t="s">
        <v>3715</v>
      </c>
      <c r="M1024" s="53" t="s">
        <v>2734</v>
      </c>
      <c r="N1024" s="53" t="s">
        <v>5539</v>
      </c>
      <c r="O1024" s="54">
        <v>3640</v>
      </c>
      <c r="P1024" s="53" t="s">
        <v>5540</v>
      </c>
      <c r="Q1024" s="53">
        <v>1</v>
      </c>
      <c r="R1024" s="55">
        <v>50.4024</v>
      </c>
      <c r="S1024" s="55">
        <v>22.340199999999999</v>
      </c>
      <c r="T1024" s="55">
        <v>50.406999999999996</v>
      </c>
      <c r="U1024" s="55">
        <v>22.343800000000002</v>
      </c>
      <c r="V1024" s="53" t="s">
        <v>93</v>
      </c>
      <c r="W1024" s="85">
        <v>0</v>
      </c>
      <c r="X1024" s="87">
        <v>25</v>
      </c>
      <c r="Y1024" s="1" t="s">
        <v>7279</v>
      </c>
    </row>
    <row r="1025" spans="1:25" ht="50.1" hidden="1" customHeight="1" x14ac:dyDescent="0.25">
      <c r="A1025" s="53" t="s">
        <v>93</v>
      </c>
      <c r="B1025" s="53" t="str">
        <f>IF(COUNTIF('Aglomeracje 2022 r.'!$C$13:$C$207,' Dane pomocnicze (ze spr. 21)'!C1025)=1,"TAK",IF(COUNTIF('Aglomeracje 2022 r.'!$C$13:$C$207,' Dane pomocnicze (ze spr. 21)'!C1025)&gt;1,"TAK, UWAGA, wystepuje w sprawozdaniu więcej niż jeden raz!!!","BRAK"))</f>
        <v>BRAK</v>
      </c>
      <c r="C1025" s="53" t="s">
        <v>1116</v>
      </c>
      <c r="D1025" s="53" t="s">
        <v>2735</v>
      </c>
      <c r="E1025" s="53" t="s">
        <v>1639</v>
      </c>
      <c r="F1025" s="53" t="s">
        <v>2611</v>
      </c>
      <c r="G1025" s="53" t="s">
        <v>2638</v>
      </c>
      <c r="H1025" s="53" t="s">
        <v>2220</v>
      </c>
      <c r="I1025" s="53" t="s">
        <v>1945</v>
      </c>
      <c r="J1025" s="53" t="s">
        <v>1809</v>
      </c>
      <c r="K1025" s="53" t="s">
        <v>2735</v>
      </c>
      <c r="L1025" s="53" t="s">
        <v>3715</v>
      </c>
      <c r="M1025" s="53" t="s">
        <v>2735</v>
      </c>
      <c r="N1025" s="53" t="s">
        <v>5541</v>
      </c>
      <c r="O1025" s="54">
        <v>7172</v>
      </c>
      <c r="P1025" s="53" t="s">
        <v>5542</v>
      </c>
      <c r="Q1025" s="53">
        <v>1</v>
      </c>
      <c r="R1025" s="55">
        <v>50.098399999999998</v>
      </c>
      <c r="S1025" s="55">
        <v>21.592400000000001</v>
      </c>
      <c r="T1025" s="55">
        <v>50.100099999999998</v>
      </c>
      <c r="U1025" s="55">
        <v>21.572299999999998</v>
      </c>
      <c r="V1025" s="53" t="s">
        <v>93</v>
      </c>
      <c r="W1025" s="85">
        <v>0</v>
      </c>
      <c r="X1025" s="87">
        <v>0</v>
      </c>
      <c r="Y1025" s="1" t="s">
        <v>7166</v>
      </c>
    </row>
    <row r="1026" spans="1:25" ht="50.1" hidden="1" customHeight="1" x14ac:dyDescent="0.25">
      <c r="A1026" s="53" t="s">
        <v>93</v>
      </c>
      <c r="B1026" s="53" t="str">
        <f>IF(COUNTIF('Aglomeracje 2022 r.'!$C$13:$C$207,' Dane pomocnicze (ze spr. 21)'!C1026)=1,"TAK",IF(COUNTIF('Aglomeracje 2022 r.'!$C$13:$C$207,' Dane pomocnicze (ze spr. 21)'!C1026)&gt;1,"TAK, UWAGA, wystepuje w sprawozdaniu więcej niż jeden raz!!!","BRAK"))</f>
        <v>BRAK</v>
      </c>
      <c r="C1026" s="53" t="s">
        <v>1117</v>
      </c>
      <c r="D1026" s="53" t="s">
        <v>2736</v>
      </c>
      <c r="E1026" s="53" t="s">
        <v>2370</v>
      </c>
      <c r="F1026" s="53" t="s">
        <v>2611</v>
      </c>
      <c r="G1026" s="53" t="s">
        <v>2646</v>
      </c>
      <c r="H1026" s="53" t="s">
        <v>2613</v>
      </c>
      <c r="I1026" s="53" t="s">
        <v>1945</v>
      </c>
      <c r="J1026" s="53" t="s">
        <v>1809</v>
      </c>
      <c r="K1026" s="53" t="s">
        <v>2736</v>
      </c>
      <c r="L1026" s="53" t="s">
        <v>3715</v>
      </c>
      <c r="M1026" s="53" t="s">
        <v>2736</v>
      </c>
      <c r="N1026" s="53" t="s">
        <v>5543</v>
      </c>
      <c r="O1026" s="54">
        <v>7798</v>
      </c>
      <c r="P1026" s="53" t="s">
        <v>5544</v>
      </c>
      <c r="Q1026" s="53">
        <v>1</v>
      </c>
      <c r="R1026" s="55">
        <v>50.0428</v>
      </c>
      <c r="S1026" s="55">
        <v>22.092500000000001</v>
      </c>
      <c r="T1026" s="55">
        <v>0</v>
      </c>
      <c r="U1026" s="55">
        <v>0</v>
      </c>
      <c r="V1026" s="53" t="s">
        <v>93</v>
      </c>
      <c r="W1026" s="85">
        <v>1.5</v>
      </c>
      <c r="X1026" s="87">
        <v>30</v>
      </c>
      <c r="Y1026" s="1" t="s">
        <v>7654</v>
      </c>
    </row>
    <row r="1027" spans="1:25" ht="50.1" hidden="1" customHeight="1" x14ac:dyDescent="0.25">
      <c r="A1027" s="53" t="s">
        <v>93</v>
      </c>
      <c r="B1027" s="53" t="str">
        <f>IF(COUNTIF('Aglomeracje 2022 r.'!$C$13:$C$207,' Dane pomocnicze (ze spr. 21)'!C1027)=1,"TAK",IF(COUNTIF('Aglomeracje 2022 r.'!$C$13:$C$207,' Dane pomocnicze (ze spr. 21)'!C1027)&gt;1,"TAK, UWAGA, wystepuje w sprawozdaniu więcej niż jeden raz!!!","BRAK"))</f>
        <v>BRAK</v>
      </c>
      <c r="C1027" s="53" t="s">
        <v>1118</v>
      </c>
      <c r="D1027" s="53" t="s">
        <v>2737</v>
      </c>
      <c r="E1027" s="53" t="s">
        <v>1639</v>
      </c>
      <c r="F1027" s="53" t="s">
        <v>2611</v>
      </c>
      <c r="G1027" s="53" t="s">
        <v>2638</v>
      </c>
      <c r="H1027" s="53" t="s">
        <v>2220</v>
      </c>
      <c r="I1027" s="53" t="s">
        <v>1945</v>
      </c>
      <c r="J1027" s="53" t="s">
        <v>1809</v>
      </c>
      <c r="K1027" s="53" t="s">
        <v>2737</v>
      </c>
      <c r="L1027" s="53" t="s">
        <v>3715</v>
      </c>
      <c r="M1027" s="53" t="s">
        <v>2737</v>
      </c>
      <c r="N1027" s="53" t="s">
        <v>5545</v>
      </c>
      <c r="O1027" s="54">
        <v>4261</v>
      </c>
      <c r="P1027" s="53" t="s">
        <v>5546</v>
      </c>
      <c r="Q1027" s="53">
        <v>1</v>
      </c>
      <c r="R1027" s="55">
        <v>50.027999999999999</v>
      </c>
      <c r="S1027" s="55">
        <v>21.756699999999999</v>
      </c>
      <c r="T1027" s="55">
        <v>50.0411</v>
      </c>
      <c r="U1027" s="55">
        <v>21.747499999999999</v>
      </c>
      <c r="V1027" s="53" t="s">
        <v>93</v>
      </c>
      <c r="W1027" s="85">
        <v>1.85</v>
      </c>
      <c r="X1027" s="87">
        <v>0</v>
      </c>
      <c r="Y1027" s="1" t="s">
        <v>7655</v>
      </c>
    </row>
    <row r="1028" spans="1:25" ht="50.1" hidden="1" customHeight="1" x14ac:dyDescent="0.25">
      <c r="A1028" s="53" t="s">
        <v>93</v>
      </c>
      <c r="B1028" s="53" t="str">
        <f>IF(COUNTIF('Aglomeracje 2022 r.'!$C$13:$C$207,' Dane pomocnicze (ze spr. 21)'!C1028)=1,"TAK",IF(COUNTIF('Aglomeracje 2022 r.'!$C$13:$C$207,' Dane pomocnicze (ze spr. 21)'!C1028)&gt;1,"TAK, UWAGA, wystepuje w sprawozdaniu więcej niż jeden raz!!!","BRAK"))</f>
        <v>BRAK</v>
      </c>
      <c r="C1028" s="53" t="s">
        <v>1119</v>
      </c>
      <c r="D1028" s="53" t="s">
        <v>2738</v>
      </c>
      <c r="E1028" s="53" t="s">
        <v>1639</v>
      </c>
      <c r="F1028" s="53" t="s">
        <v>2611</v>
      </c>
      <c r="G1028" s="53" t="s">
        <v>2665</v>
      </c>
      <c r="H1028" s="53" t="s">
        <v>2619</v>
      </c>
      <c r="I1028" s="53" t="s">
        <v>1945</v>
      </c>
      <c r="J1028" s="53" t="s">
        <v>1809</v>
      </c>
      <c r="K1028" s="53" t="s">
        <v>5547</v>
      </c>
      <c r="L1028" s="53" t="s">
        <v>3715</v>
      </c>
      <c r="M1028" s="53" t="s">
        <v>5547</v>
      </c>
      <c r="N1028" s="53" t="s">
        <v>5548</v>
      </c>
      <c r="O1028" s="54">
        <v>3640</v>
      </c>
      <c r="P1028" s="53" t="s">
        <v>5549</v>
      </c>
      <c r="Q1028" s="53">
        <v>1</v>
      </c>
      <c r="R1028" s="55">
        <v>49.411439999999999</v>
      </c>
      <c r="S1028" s="55">
        <v>22.100999999999999</v>
      </c>
      <c r="T1028" s="55">
        <v>49.423900000000003</v>
      </c>
      <c r="U1028" s="55">
        <v>22.121099999999998</v>
      </c>
      <c r="V1028" s="53" t="s">
        <v>93</v>
      </c>
      <c r="W1028" s="85">
        <v>10.6</v>
      </c>
      <c r="X1028" s="87">
        <v>0</v>
      </c>
      <c r="Y1028" s="1" t="s">
        <v>7656</v>
      </c>
    </row>
    <row r="1029" spans="1:25" ht="50.1" hidden="1" customHeight="1" x14ac:dyDescent="0.25">
      <c r="A1029" s="53" t="s">
        <v>93</v>
      </c>
      <c r="B1029" s="53" t="str">
        <f>IF(COUNTIF('Aglomeracje 2022 r.'!$C$13:$C$207,' Dane pomocnicze (ze spr. 21)'!C1029)=1,"TAK",IF(COUNTIF('Aglomeracje 2022 r.'!$C$13:$C$207,' Dane pomocnicze (ze spr. 21)'!C1029)&gt;1,"TAK, UWAGA, wystepuje w sprawozdaniu więcej niż jeden raz!!!","BRAK"))</f>
        <v>BRAK</v>
      </c>
      <c r="C1029" s="53" t="s">
        <v>1120</v>
      </c>
      <c r="D1029" s="53" t="s">
        <v>2703</v>
      </c>
      <c r="E1029" s="53" t="s">
        <v>1639</v>
      </c>
      <c r="F1029" s="53" t="s">
        <v>2611</v>
      </c>
      <c r="G1029" s="53" t="s">
        <v>2616</v>
      </c>
      <c r="H1029" s="53" t="s">
        <v>2220</v>
      </c>
      <c r="I1029" s="53" t="s">
        <v>1945</v>
      </c>
      <c r="J1029" s="53" t="s">
        <v>1809</v>
      </c>
      <c r="K1029" s="53" t="s">
        <v>2703</v>
      </c>
      <c r="L1029" s="53" t="s">
        <v>3715</v>
      </c>
      <c r="M1029" s="53" t="s">
        <v>2703</v>
      </c>
      <c r="N1029" s="53" t="s">
        <v>5550</v>
      </c>
      <c r="O1029" s="54">
        <v>3240</v>
      </c>
      <c r="P1029" s="53" t="s">
        <v>5551</v>
      </c>
      <c r="Q1029" s="53">
        <v>1</v>
      </c>
      <c r="R1029" s="55">
        <v>50.341299999999997</v>
      </c>
      <c r="S1029" s="55">
        <v>21.145600000000002</v>
      </c>
      <c r="T1029" s="55">
        <v>50.337800000000001</v>
      </c>
      <c r="U1029" s="55">
        <v>21.151</v>
      </c>
      <c r="V1029" s="53" t="s">
        <v>93</v>
      </c>
      <c r="W1029" s="85">
        <v>0.4</v>
      </c>
      <c r="X1029" s="87">
        <v>0</v>
      </c>
      <c r="Y1029" s="1" t="s">
        <v>7169</v>
      </c>
    </row>
    <row r="1030" spans="1:25" ht="50.1" hidden="1" customHeight="1" x14ac:dyDescent="0.25">
      <c r="A1030" s="53" t="s">
        <v>93</v>
      </c>
      <c r="B1030" s="53" t="str">
        <f>IF(COUNTIF('Aglomeracje 2022 r.'!$C$13:$C$207,' Dane pomocnicze (ze spr. 21)'!C1030)=1,"TAK",IF(COUNTIF('Aglomeracje 2022 r.'!$C$13:$C$207,' Dane pomocnicze (ze spr. 21)'!C1030)&gt;1,"TAK, UWAGA, wystepuje w sprawozdaniu więcej niż jeden raz!!!","BRAK"))</f>
        <v>BRAK</v>
      </c>
      <c r="C1030" s="53" t="s">
        <v>1121</v>
      </c>
      <c r="D1030" s="53" t="s">
        <v>2739</v>
      </c>
      <c r="E1030" s="53" t="s">
        <v>1650</v>
      </c>
      <c r="F1030" s="53" t="s">
        <v>2611</v>
      </c>
      <c r="G1030" s="53" t="s">
        <v>2659</v>
      </c>
      <c r="H1030" s="53" t="s">
        <v>2619</v>
      </c>
      <c r="I1030" s="53" t="s">
        <v>1945</v>
      </c>
      <c r="J1030" s="53" t="s">
        <v>1809</v>
      </c>
      <c r="K1030" s="53" t="s">
        <v>2739</v>
      </c>
      <c r="L1030" s="53" t="s">
        <v>3715</v>
      </c>
      <c r="M1030" s="53" t="s">
        <v>2739</v>
      </c>
      <c r="N1030" s="53" t="s">
        <v>5552</v>
      </c>
      <c r="O1030" s="54">
        <v>6690</v>
      </c>
      <c r="P1030" s="53" t="s">
        <v>5553</v>
      </c>
      <c r="Q1030" s="53">
        <v>2</v>
      </c>
      <c r="R1030" s="55">
        <v>49.369599999999998</v>
      </c>
      <c r="S1030" s="55">
        <v>22.419899999999998</v>
      </c>
      <c r="T1030" s="55">
        <v>0</v>
      </c>
      <c r="U1030" s="55">
        <v>0</v>
      </c>
      <c r="V1030" s="53" t="s">
        <v>93</v>
      </c>
      <c r="W1030" s="85">
        <v>10.353</v>
      </c>
      <c r="X1030" s="87">
        <v>0</v>
      </c>
      <c r="Y1030" s="1" t="s">
        <v>7657</v>
      </c>
    </row>
    <row r="1031" spans="1:25" ht="50.1" hidden="1" customHeight="1" x14ac:dyDescent="0.25">
      <c r="A1031" s="53" t="s">
        <v>93</v>
      </c>
      <c r="B1031" s="53" t="str">
        <f>IF(COUNTIF('Aglomeracje 2022 r.'!$C$13:$C$207,' Dane pomocnicze (ze spr. 21)'!C1031)=1,"TAK",IF(COUNTIF('Aglomeracje 2022 r.'!$C$13:$C$207,' Dane pomocnicze (ze spr. 21)'!C1031)&gt;1,"TAK, UWAGA, wystepuje w sprawozdaniu więcej niż jeden raz!!!","BRAK"))</f>
        <v>BRAK</v>
      </c>
      <c r="C1031" s="53" t="s">
        <v>1122</v>
      </c>
      <c r="D1031" s="53" t="s">
        <v>2740</v>
      </c>
      <c r="E1031" s="53" t="s">
        <v>1639</v>
      </c>
      <c r="F1031" s="53" t="s">
        <v>2611</v>
      </c>
      <c r="G1031" s="53" t="s">
        <v>2618</v>
      </c>
      <c r="H1031" s="53" t="s">
        <v>1944</v>
      </c>
      <c r="I1031" s="53" t="s">
        <v>1945</v>
      </c>
      <c r="J1031" s="53" t="s">
        <v>1809</v>
      </c>
      <c r="K1031" s="53" t="s">
        <v>2740</v>
      </c>
      <c r="L1031" s="53" t="s">
        <v>3715</v>
      </c>
      <c r="M1031" s="53" t="s">
        <v>5554</v>
      </c>
      <c r="N1031" s="53" t="s">
        <v>5555</v>
      </c>
      <c r="O1031" s="54">
        <v>5480</v>
      </c>
      <c r="P1031" s="53">
        <v>0</v>
      </c>
      <c r="Q1031" s="53">
        <v>1</v>
      </c>
      <c r="R1031" s="55">
        <v>50.434899999999999</v>
      </c>
      <c r="S1031" s="55">
        <v>21.494599999999998</v>
      </c>
      <c r="T1031" s="55">
        <v>50.454799999999999</v>
      </c>
      <c r="U1031" s="55">
        <v>21.525099999999998</v>
      </c>
      <c r="V1031" s="53" t="s">
        <v>93</v>
      </c>
      <c r="W1031" s="85">
        <v>10.664</v>
      </c>
      <c r="X1031" s="87">
        <v>2</v>
      </c>
      <c r="Y1031" s="1" t="s">
        <v>7658</v>
      </c>
    </row>
    <row r="1032" spans="1:25" ht="50.1" hidden="1" customHeight="1" x14ac:dyDescent="0.25">
      <c r="A1032" s="53" t="s">
        <v>93</v>
      </c>
      <c r="B1032" s="53" t="str">
        <f>IF(COUNTIF('Aglomeracje 2022 r.'!$C$13:$C$207,' Dane pomocnicze (ze spr. 21)'!C1032)=1,"TAK",IF(COUNTIF('Aglomeracje 2022 r.'!$C$13:$C$207,' Dane pomocnicze (ze spr. 21)'!C1032)&gt;1,"TAK, UWAGA, wystepuje w sprawozdaniu więcej niż jeden raz!!!","BRAK"))</f>
        <v>BRAK</v>
      </c>
      <c r="C1032" s="53" t="s">
        <v>1123</v>
      </c>
      <c r="D1032" s="53" t="s">
        <v>2741</v>
      </c>
      <c r="E1032" s="53" t="s">
        <v>1639</v>
      </c>
      <c r="F1032" s="53" t="s">
        <v>2611</v>
      </c>
      <c r="G1032" s="53" t="s">
        <v>2614</v>
      </c>
      <c r="H1032" s="53" t="s">
        <v>2220</v>
      </c>
      <c r="I1032" s="53" t="s">
        <v>1945</v>
      </c>
      <c r="J1032" s="53" t="s">
        <v>1809</v>
      </c>
      <c r="K1032" s="53" t="s">
        <v>2220</v>
      </c>
      <c r="L1032" s="53" t="s">
        <v>3715</v>
      </c>
      <c r="M1032" s="53" t="s">
        <v>2220</v>
      </c>
      <c r="N1032" s="53" t="s">
        <v>5556</v>
      </c>
      <c r="O1032" s="54">
        <v>2198</v>
      </c>
      <c r="P1032" s="53" t="s">
        <v>5557</v>
      </c>
      <c r="Q1032" s="53">
        <v>1</v>
      </c>
      <c r="R1032" s="55">
        <v>49.744799999999998</v>
      </c>
      <c r="S1032" s="55">
        <v>21.470099999999999</v>
      </c>
      <c r="T1032" s="55">
        <v>49.747500000000002</v>
      </c>
      <c r="U1032" s="55">
        <v>21.5839</v>
      </c>
      <c r="V1032" s="53" t="s">
        <v>93</v>
      </c>
      <c r="W1032" s="85">
        <v>0</v>
      </c>
      <c r="X1032" s="87">
        <v>0</v>
      </c>
      <c r="Y1032" s="1" t="s">
        <v>7166</v>
      </c>
    </row>
    <row r="1033" spans="1:25" ht="50.1" hidden="1" customHeight="1" x14ac:dyDescent="0.25">
      <c r="A1033" s="53" t="s">
        <v>93</v>
      </c>
      <c r="B1033" s="53" t="str">
        <f>IF(COUNTIF('Aglomeracje 2022 r.'!$C$13:$C$207,' Dane pomocnicze (ze spr. 21)'!C1033)=1,"TAK",IF(COUNTIF('Aglomeracje 2022 r.'!$C$13:$C$207,' Dane pomocnicze (ze spr. 21)'!C1033)&gt;1,"TAK, UWAGA, wystepuje w sprawozdaniu więcej niż jeden raz!!!","BRAK"))</f>
        <v>BRAK</v>
      </c>
      <c r="C1033" s="53" t="s">
        <v>1124</v>
      </c>
      <c r="D1033" s="53" t="s">
        <v>2742</v>
      </c>
      <c r="E1033" s="53" t="s">
        <v>1639</v>
      </c>
      <c r="F1033" s="53" t="s">
        <v>2611</v>
      </c>
      <c r="G1033" s="53" t="s">
        <v>2616</v>
      </c>
      <c r="H1033" s="53" t="s">
        <v>2220</v>
      </c>
      <c r="I1033" s="53" t="s">
        <v>1945</v>
      </c>
      <c r="J1033" s="53" t="s">
        <v>1809</v>
      </c>
      <c r="K1033" s="53" t="s">
        <v>2742</v>
      </c>
      <c r="L1033" s="53" t="s">
        <v>3669</v>
      </c>
      <c r="M1033" s="53" t="s">
        <v>2742</v>
      </c>
      <c r="N1033" s="53" t="s">
        <v>5558</v>
      </c>
      <c r="O1033" s="54">
        <v>4154</v>
      </c>
      <c r="P1033" s="53" t="s">
        <v>5559</v>
      </c>
      <c r="Q1033" s="53">
        <v>1</v>
      </c>
      <c r="R1033" s="55">
        <v>49.524900000000002</v>
      </c>
      <c r="S1033" s="55">
        <v>21.243500000000001</v>
      </c>
      <c r="T1033" s="55">
        <v>49.515500000000003</v>
      </c>
      <c r="U1033" s="55">
        <v>21.241</v>
      </c>
      <c r="V1033" s="53" t="s">
        <v>93</v>
      </c>
      <c r="W1033" s="85">
        <v>0</v>
      </c>
      <c r="X1033" s="87">
        <v>0</v>
      </c>
      <c r="Y1033" s="1" t="s">
        <v>7166</v>
      </c>
    </row>
    <row r="1034" spans="1:25" ht="50.1" hidden="1" customHeight="1" x14ac:dyDescent="0.25">
      <c r="A1034" s="53" t="s">
        <v>93</v>
      </c>
      <c r="B1034" s="53" t="str">
        <f>IF(COUNTIF('Aglomeracje 2022 r.'!$C$13:$C$207,' Dane pomocnicze (ze spr. 21)'!C1034)=1,"TAK",IF(COUNTIF('Aglomeracje 2022 r.'!$C$13:$C$207,' Dane pomocnicze (ze spr. 21)'!C1034)&gt;1,"TAK, UWAGA, wystepuje w sprawozdaniu więcej niż jeden raz!!!","BRAK"))</f>
        <v>BRAK</v>
      </c>
      <c r="C1034" s="53" t="s">
        <v>1125</v>
      </c>
      <c r="D1034" s="53" t="s">
        <v>2743</v>
      </c>
      <c r="E1034" s="53" t="s">
        <v>1639</v>
      </c>
      <c r="F1034" s="53" t="s">
        <v>2611</v>
      </c>
      <c r="G1034" s="53" t="s">
        <v>2665</v>
      </c>
      <c r="H1034" s="53" t="s">
        <v>2613</v>
      </c>
      <c r="I1034" s="53" t="s">
        <v>1945</v>
      </c>
      <c r="J1034" s="53" t="s">
        <v>1809</v>
      </c>
      <c r="K1034" s="53" t="s">
        <v>2679</v>
      </c>
      <c r="L1034" s="53" t="s">
        <v>3669</v>
      </c>
      <c r="M1034" s="53" t="s">
        <v>5560</v>
      </c>
      <c r="N1034" s="53" t="s">
        <v>5561</v>
      </c>
      <c r="O1034" s="54">
        <v>6902</v>
      </c>
      <c r="P1034" s="53" t="s">
        <v>5562</v>
      </c>
      <c r="Q1034" s="53">
        <v>1</v>
      </c>
      <c r="R1034" s="55">
        <v>49.694000000000003</v>
      </c>
      <c r="S1034" s="55">
        <v>22.018999999999998</v>
      </c>
      <c r="T1034" s="55">
        <v>49.665900000000001</v>
      </c>
      <c r="U1034" s="55">
        <v>22.0626</v>
      </c>
      <c r="V1034" s="53" t="s">
        <v>93</v>
      </c>
      <c r="W1034" s="85">
        <v>0</v>
      </c>
      <c r="X1034" s="87">
        <v>0</v>
      </c>
      <c r="Y1034" s="1" t="s">
        <v>7166</v>
      </c>
    </row>
    <row r="1035" spans="1:25" ht="50.1" hidden="1" customHeight="1" x14ac:dyDescent="0.25">
      <c r="A1035" s="53" t="s">
        <v>93</v>
      </c>
      <c r="B1035" s="53" t="str">
        <f>IF(COUNTIF('Aglomeracje 2022 r.'!$C$13:$C$207,' Dane pomocnicze (ze spr. 21)'!C1035)=1,"TAK",IF(COUNTIF('Aglomeracje 2022 r.'!$C$13:$C$207,' Dane pomocnicze (ze spr. 21)'!C1035)&gt;1,"TAK, UWAGA, wystepuje w sprawozdaniu więcej niż jeden raz!!!","BRAK"))</f>
        <v>BRAK</v>
      </c>
      <c r="C1035" s="53" t="s">
        <v>1126</v>
      </c>
      <c r="D1035" s="53" t="s">
        <v>2744</v>
      </c>
      <c r="E1035" s="53" t="s">
        <v>1639</v>
      </c>
      <c r="F1035" s="53" t="s">
        <v>2611</v>
      </c>
      <c r="G1035" s="53" t="s">
        <v>2621</v>
      </c>
      <c r="H1035" s="53" t="s">
        <v>1944</v>
      </c>
      <c r="I1035" s="53" t="s">
        <v>1945</v>
      </c>
      <c r="J1035" s="53" t="s">
        <v>1809</v>
      </c>
      <c r="K1035" s="53" t="s">
        <v>2744</v>
      </c>
      <c r="L1035" s="53" t="s">
        <v>3715</v>
      </c>
      <c r="M1035" s="53" t="s">
        <v>2744</v>
      </c>
      <c r="N1035" s="53" t="s">
        <v>5563</v>
      </c>
      <c r="O1035" s="54">
        <v>2534</v>
      </c>
      <c r="P1035" s="53">
        <v>0</v>
      </c>
      <c r="Q1035" s="53">
        <v>1</v>
      </c>
      <c r="R1035" s="55">
        <v>50.422600000000003</v>
      </c>
      <c r="S1035" s="55">
        <v>21.950299999999999</v>
      </c>
      <c r="T1035" s="55">
        <v>50.441899999999997</v>
      </c>
      <c r="U1035" s="55">
        <v>21.9922</v>
      </c>
      <c r="V1035" s="53" t="s">
        <v>93</v>
      </c>
      <c r="W1035" s="85">
        <v>0</v>
      </c>
      <c r="X1035" s="87">
        <v>0</v>
      </c>
      <c r="Y1035" s="1" t="s">
        <v>7166</v>
      </c>
    </row>
    <row r="1036" spans="1:25" ht="50.1" hidden="1" customHeight="1" x14ac:dyDescent="0.25">
      <c r="A1036" s="53" t="s">
        <v>93</v>
      </c>
      <c r="B1036" s="53" t="str">
        <f>IF(COUNTIF('Aglomeracje 2022 r.'!$C$13:$C$207,' Dane pomocnicze (ze spr. 21)'!C1036)=1,"TAK",IF(COUNTIF('Aglomeracje 2022 r.'!$C$13:$C$207,' Dane pomocnicze (ze spr. 21)'!C1036)&gt;1,"TAK, UWAGA, wystepuje w sprawozdaniu więcej niż jeden raz!!!","BRAK"))</f>
        <v>BRAK</v>
      </c>
      <c r="C1036" s="53" t="s">
        <v>1127</v>
      </c>
      <c r="D1036" s="53" t="s">
        <v>2745</v>
      </c>
      <c r="E1036" s="53" t="s">
        <v>1650</v>
      </c>
      <c r="F1036" s="53" t="s">
        <v>2611</v>
      </c>
      <c r="G1036" s="53" t="s">
        <v>2663</v>
      </c>
      <c r="H1036" s="53" t="s">
        <v>1944</v>
      </c>
      <c r="I1036" s="53" t="s">
        <v>1945</v>
      </c>
      <c r="J1036" s="53" t="s">
        <v>1809</v>
      </c>
      <c r="K1036" s="53" t="s">
        <v>5564</v>
      </c>
      <c r="L1036" s="53" t="s">
        <v>3715</v>
      </c>
      <c r="M1036" s="53" t="s">
        <v>5564</v>
      </c>
      <c r="N1036" s="53" t="s">
        <v>5565</v>
      </c>
      <c r="O1036" s="54">
        <v>5686</v>
      </c>
      <c r="P1036" s="53" t="s">
        <v>5566</v>
      </c>
      <c r="Q1036" s="53">
        <v>2</v>
      </c>
      <c r="R1036" s="55">
        <v>50.267200000000003</v>
      </c>
      <c r="S1036" s="55">
        <v>21.860499999999998</v>
      </c>
      <c r="T1036" s="55">
        <v>0</v>
      </c>
      <c r="U1036" s="55">
        <v>0</v>
      </c>
      <c r="V1036" s="53" t="s">
        <v>93</v>
      </c>
      <c r="W1036" s="85">
        <v>0</v>
      </c>
      <c r="X1036" s="87">
        <v>0</v>
      </c>
      <c r="Y1036" s="1" t="s">
        <v>7166</v>
      </c>
    </row>
    <row r="1037" spans="1:25" ht="50.1" hidden="1" customHeight="1" x14ac:dyDescent="0.25">
      <c r="A1037" s="53" t="s">
        <v>93</v>
      </c>
      <c r="B1037" s="53" t="str">
        <f>IF(COUNTIF('Aglomeracje 2022 r.'!$C$13:$C$207,' Dane pomocnicze (ze spr. 21)'!C1037)=1,"TAK",IF(COUNTIF('Aglomeracje 2022 r.'!$C$13:$C$207,' Dane pomocnicze (ze spr. 21)'!C1037)&gt;1,"TAK, UWAGA, wystepuje w sprawozdaniu więcej niż jeden raz!!!","BRAK"))</f>
        <v>BRAK</v>
      </c>
      <c r="C1037" s="53" t="s">
        <v>1128</v>
      </c>
      <c r="D1037" s="53" t="s">
        <v>2746</v>
      </c>
      <c r="E1037" s="53" t="s">
        <v>1639</v>
      </c>
      <c r="F1037" s="53" t="s">
        <v>2611</v>
      </c>
      <c r="G1037" s="53" t="s">
        <v>2654</v>
      </c>
      <c r="H1037" s="53" t="s">
        <v>2619</v>
      </c>
      <c r="I1037" s="53" t="s">
        <v>1945</v>
      </c>
      <c r="J1037" s="53" t="s">
        <v>1809</v>
      </c>
      <c r="K1037" s="53" t="s">
        <v>2746</v>
      </c>
      <c r="L1037" s="53" t="s">
        <v>3715</v>
      </c>
      <c r="M1037" s="53" t="s">
        <v>2746</v>
      </c>
      <c r="N1037" s="53" t="s">
        <v>5567</v>
      </c>
      <c r="O1037" s="54">
        <v>3744</v>
      </c>
      <c r="P1037" s="53" t="s">
        <v>5568</v>
      </c>
      <c r="Q1037" s="53">
        <v>1</v>
      </c>
      <c r="R1037" s="55">
        <v>50.191400000000002</v>
      </c>
      <c r="S1037" s="55">
        <v>23.3626</v>
      </c>
      <c r="T1037" s="55">
        <v>50.186399999999999</v>
      </c>
      <c r="U1037" s="55">
        <v>23.337700000000002</v>
      </c>
      <c r="V1037" s="53" t="s">
        <v>93</v>
      </c>
      <c r="W1037" s="85">
        <v>0</v>
      </c>
      <c r="X1037" s="87">
        <v>0</v>
      </c>
      <c r="Y1037" s="1" t="s">
        <v>7166</v>
      </c>
    </row>
    <row r="1038" spans="1:25" ht="50.1" hidden="1" customHeight="1" x14ac:dyDescent="0.25">
      <c r="A1038" s="53" t="s">
        <v>93</v>
      </c>
      <c r="B1038" s="53" t="str">
        <f>IF(COUNTIF('Aglomeracje 2022 r.'!$C$13:$C$207,' Dane pomocnicze (ze spr. 21)'!C1038)=1,"TAK",IF(COUNTIF('Aglomeracje 2022 r.'!$C$13:$C$207,' Dane pomocnicze (ze spr. 21)'!C1038)&gt;1,"TAK, UWAGA, wystepuje w sprawozdaniu więcej niż jeden raz!!!","BRAK"))</f>
        <v>BRAK</v>
      </c>
      <c r="C1038" s="53" t="s">
        <v>1129</v>
      </c>
      <c r="D1038" s="53" t="s">
        <v>2747</v>
      </c>
      <c r="E1038" s="53" t="s">
        <v>1639</v>
      </c>
      <c r="F1038" s="53" t="s">
        <v>2611</v>
      </c>
      <c r="G1038" s="53" t="s">
        <v>2128</v>
      </c>
      <c r="H1038" s="53" t="s">
        <v>2613</v>
      </c>
      <c r="I1038" s="53" t="s">
        <v>1945</v>
      </c>
      <c r="J1038" s="53" t="s">
        <v>1809</v>
      </c>
      <c r="K1038" s="53" t="s">
        <v>2773</v>
      </c>
      <c r="L1038" s="53" t="s">
        <v>3715</v>
      </c>
      <c r="M1038" s="53">
        <v>0</v>
      </c>
      <c r="N1038" s="53" t="s">
        <v>5569</v>
      </c>
      <c r="O1038" s="54">
        <v>2205</v>
      </c>
      <c r="P1038" s="53" t="s">
        <v>5570</v>
      </c>
      <c r="Q1038" s="53">
        <v>1</v>
      </c>
      <c r="R1038" s="55">
        <v>49.464599999999997</v>
      </c>
      <c r="S1038" s="55">
        <v>21.400300000000001</v>
      </c>
      <c r="T1038" s="55">
        <v>49.452800000000003</v>
      </c>
      <c r="U1038" s="55">
        <v>21.417200000000001</v>
      </c>
      <c r="V1038" s="53" t="s">
        <v>93</v>
      </c>
      <c r="W1038" s="85">
        <v>1.2</v>
      </c>
      <c r="X1038" s="87">
        <v>0</v>
      </c>
      <c r="Y1038" s="1" t="s">
        <v>7231</v>
      </c>
    </row>
    <row r="1039" spans="1:25" ht="50.1" hidden="1" customHeight="1" x14ac:dyDescent="0.25">
      <c r="A1039" s="53" t="s">
        <v>93</v>
      </c>
      <c r="B1039" s="53" t="str">
        <f>IF(COUNTIF('Aglomeracje 2022 r.'!$C$13:$C$207,' Dane pomocnicze (ze spr. 21)'!C1039)=1,"TAK",IF(COUNTIF('Aglomeracje 2022 r.'!$C$13:$C$207,' Dane pomocnicze (ze spr. 21)'!C1039)&gt;1,"TAK, UWAGA, wystepuje w sprawozdaniu więcej niż jeden raz!!!","BRAK"))</f>
        <v>BRAK</v>
      </c>
      <c r="C1039" s="53" t="s">
        <v>1130</v>
      </c>
      <c r="D1039" s="53" t="s">
        <v>2748</v>
      </c>
      <c r="E1039" s="53" t="s">
        <v>1639</v>
      </c>
      <c r="F1039" s="53" t="s">
        <v>2611</v>
      </c>
      <c r="G1039" s="53" t="s">
        <v>2620</v>
      </c>
      <c r="H1039" s="53" t="s">
        <v>2619</v>
      </c>
      <c r="I1039" s="53" t="s">
        <v>1945</v>
      </c>
      <c r="J1039" s="53" t="s">
        <v>1809</v>
      </c>
      <c r="K1039" s="53" t="s">
        <v>2748</v>
      </c>
      <c r="L1039" s="53" t="s">
        <v>3715</v>
      </c>
      <c r="M1039" s="53" t="s">
        <v>2748</v>
      </c>
      <c r="N1039" s="53" t="s">
        <v>5571</v>
      </c>
      <c r="O1039" s="54">
        <v>2820</v>
      </c>
      <c r="P1039" s="53" t="s">
        <v>5572</v>
      </c>
      <c r="Q1039" s="53">
        <v>1</v>
      </c>
      <c r="R1039" s="55">
        <v>49.798099999999998</v>
      </c>
      <c r="S1039" s="55">
        <v>22.5459</v>
      </c>
      <c r="T1039" s="55">
        <v>49.790399999999998</v>
      </c>
      <c r="U1039" s="55">
        <v>22.535299999999999</v>
      </c>
      <c r="V1039" s="53" t="s">
        <v>93</v>
      </c>
      <c r="W1039" s="85">
        <v>9.6999999999999993</v>
      </c>
      <c r="X1039" s="87">
        <v>1</v>
      </c>
      <c r="Y1039" s="1" t="s">
        <v>7659</v>
      </c>
    </row>
    <row r="1040" spans="1:25" ht="50.1" hidden="1" customHeight="1" x14ac:dyDescent="0.25">
      <c r="A1040" s="53" t="s">
        <v>93</v>
      </c>
      <c r="B1040" s="53" t="str">
        <f>IF(COUNTIF('Aglomeracje 2022 r.'!$C$13:$C$207,' Dane pomocnicze (ze spr. 21)'!C1040)=1,"TAK",IF(COUNTIF('Aglomeracje 2022 r.'!$C$13:$C$207,' Dane pomocnicze (ze spr. 21)'!C1040)&gt;1,"TAK, UWAGA, wystepuje w sprawozdaniu więcej niż jeden raz!!!","BRAK"))</f>
        <v>BRAK</v>
      </c>
      <c r="C1040" s="53" t="s">
        <v>1131</v>
      </c>
      <c r="D1040" s="53" t="s">
        <v>2749</v>
      </c>
      <c r="E1040" s="53" t="s">
        <v>1639</v>
      </c>
      <c r="F1040" s="53" t="s">
        <v>2611</v>
      </c>
      <c r="G1040" s="53" t="s">
        <v>2620</v>
      </c>
      <c r="H1040" s="53" t="s">
        <v>2619</v>
      </c>
      <c r="I1040" s="53" t="s">
        <v>1945</v>
      </c>
      <c r="J1040" s="53" t="s">
        <v>1809</v>
      </c>
      <c r="K1040" s="53" t="s">
        <v>2749</v>
      </c>
      <c r="L1040" s="53" t="s">
        <v>3715</v>
      </c>
      <c r="M1040" s="53" t="s">
        <v>2749</v>
      </c>
      <c r="N1040" s="53" t="s">
        <v>5573</v>
      </c>
      <c r="O1040" s="54">
        <v>3146</v>
      </c>
      <c r="P1040" s="53" t="s">
        <v>5574</v>
      </c>
      <c r="Q1040" s="53">
        <v>1</v>
      </c>
      <c r="R1040" s="55">
        <v>50</v>
      </c>
      <c r="S1040" s="55">
        <v>22.486799999999999</v>
      </c>
      <c r="T1040" s="55">
        <v>49.6997</v>
      </c>
      <c r="U1040" s="55">
        <v>22.476900000000001</v>
      </c>
      <c r="V1040" s="53" t="s">
        <v>93</v>
      </c>
      <c r="W1040" s="85">
        <v>4.0999999999999996</v>
      </c>
      <c r="X1040" s="87">
        <v>0</v>
      </c>
      <c r="Y1040" s="1" t="s">
        <v>7578</v>
      </c>
    </row>
    <row r="1041" spans="1:25" ht="50.1" hidden="1" customHeight="1" x14ac:dyDescent="0.25">
      <c r="A1041" s="53" t="s">
        <v>93</v>
      </c>
      <c r="B1041" s="53" t="str">
        <f>IF(COUNTIF('Aglomeracje 2022 r.'!$C$13:$C$207,' Dane pomocnicze (ze spr. 21)'!C1041)=1,"TAK",IF(COUNTIF('Aglomeracje 2022 r.'!$C$13:$C$207,' Dane pomocnicze (ze spr. 21)'!C1041)&gt;1,"TAK, UWAGA, wystepuje w sprawozdaniu więcej niż jeden raz!!!","BRAK"))</f>
        <v>BRAK</v>
      </c>
      <c r="C1041" s="53" t="s">
        <v>1132</v>
      </c>
      <c r="D1041" s="53" t="s">
        <v>2750</v>
      </c>
      <c r="E1041" s="53" t="s">
        <v>1639</v>
      </c>
      <c r="F1041" s="53" t="s">
        <v>2611</v>
      </c>
      <c r="G1041" s="53" t="s">
        <v>2614</v>
      </c>
      <c r="H1041" s="53" t="s">
        <v>2220</v>
      </c>
      <c r="I1041" s="53" t="s">
        <v>1945</v>
      </c>
      <c r="J1041" s="53" t="s">
        <v>1809</v>
      </c>
      <c r="K1041" s="53" t="s">
        <v>2750</v>
      </c>
      <c r="L1041" s="53" t="s">
        <v>3715</v>
      </c>
      <c r="M1041" s="53" t="s">
        <v>2750</v>
      </c>
      <c r="N1041" s="53" t="s">
        <v>5575</v>
      </c>
      <c r="O1041" s="54">
        <v>2058</v>
      </c>
      <c r="P1041" s="53" t="s">
        <v>5576</v>
      </c>
      <c r="Q1041" s="53">
        <v>1</v>
      </c>
      <c r="R1041" s="55">
        <v>49.728000000000002</v>
      </c>
      <c r="S1041" s="55">
        <v>21.581199999999999</v>
      </c>
      <c r="T1041" s="55">
        <v>49.736499999999999</v>
      </c>
      <c r="U1041" s="55">
        <v>21.5228</v>
      </c>
      <c r="V1041" s="53" t="s">
        <v>93</v>
      </c>
      <c r="W1041" s="85">
        <v>0</v>
      </c>
      <c r="X1041" s="87">
        <v>0</v>
      </c>
      <c r="Y1041" s="1" t="s">
        <v>7166</v>
      </c>
    </row>
    <row r="1042" spans="1:25" ht="50.1" hidden="1" customHeight="1" x14ac:dyDescent="0.25">
      <c r="A1042" s="53" t="s">
        <v>93</v>
      </c>
      <c r="B1042" s="53" t="str">
        <f>IF(COUNTIF('Aglomeracje 2022 r.'!$C$13:$C$207,' Dane pomocnicze (ze spr. 21)'!C1042)=1,"TAK",IF(COUNTIF('Aglomeracje 2022 r.'!$C$13:$C$207,' Dane pomocnicze (ze spr. 21)'!C1042)&gt;1,"TAK, UWAGA, wystepuje w sprawozdaniu więcej niż jeden raz!!!","BRAK"))</f>
        <v>BRAK</v>
      </c>
      <c r="C1042" s="53" t="s">
        <v>1133</v>
      </c>
      <c r="D1042" s="53" t="s">
        <v>2751</v>
      </c>
      <c r="E1042" s="53" t="s">
        <v>1639</v>
      </c>
      <c r="F1042" s="53" t="s">
        <v>2611</v>
      </c>
      <c r="G1042" s="53" t="s">
        <v>2661</v>
      </c>
      <c r="H1042" s="53" t="s">
        <v>2613</v>
      </c>
      <c r="I1042" s="53" t="s">
        <v>1945</v>
      </c>
      <c r="J1042" s="53" t="s">
        <v>1809</v>
      </c>
      <c r="K1042" s="53" t="s">
        <v>1983</v>
      </c>
      <c r="L1042" s="53" t="s">
        <v>3669</v>
      </c>
      <c r="M1042" s="53" t="s">
        <v>1983</v>
      </c>
      <c r="N1042" s="53" t="s">
        <v>5577</v>
      </c>
      <c r="O1042" s="54">
        <v>2383</v>
      </c>
      <c r="P1042" s="53" t="s">
        <v>5395</v>
      </c>
      <c r="Q1042" s="53">
        <v>1</v>
      </c>
      <c r="R1042" s="55">
        <v>49.869500000000002</v>
      </c>
      <c r="S1042" s="55">
        <v>21.7882</v>
      </c>
      <c r="T1042" s="55">
        <v>49.854900000000001</v>
      </c>
      <c r="U1042" s="55">
        <v>21.800799999999999</v>
      </c>
      <c r="V1042" s="53" t="s">
        <v>93</v>
      </c>
      <c r="W1042" s="85">
        <v>10.3</v>
      </c>
      <c r="X1042" s="87">
        <v>0</v>
      </c>
      <c r="Y1042" s="1" t="s">
        <v>7660</v>
      </c>
    </row>
    <row r="1043" spans="1:25" ht="50.1" hidden="1" customHeight="1" x14ac:dyDescent="0.25">
      <c r="A1043" s="53" t="s">
        <v>93</v>
      </c>
      <c r="B1043" s="53" t="str">
        <f>IF(COUNTIF('Aglomeracje 2022 r.'!$C$13:$C$207,' Dane pomocnicze (ze spr. 21)'!C1043)=1,"TAK",IF(COUNTIF('Aglomeracje 2022 r.'!$C$13:$C$207,' Dane pomocnicze (ze spr. 21)'!C1043)&gt;1,"TAK, UWAGA, wystepuje w sprawozdaniu więcej niż jeden raz!!!","BRAK"))</f>
        <v>BRAK</v>
      </c>
      <c r="C1043" s="53" t="s">
        <v>1134</v>
      </c>
      <c r="D1043" s="53" t="s">
        <v>2752</v>
      </c>
      <c r="E1043" s="53" t="s">
        <v>1639</v>
      </c>
      <c r="F1043" s="53" t="s">
        <v>2611</v>
      </c>
      <c r="G1043" s="53" t="s">
        <v>2659</v>
      </c>
      <c r="H1043" s="53" t="s">
        <v>2619</v>
      </c>
      <c r="I1043" s="53" t="s">
        <v>1945</v>
      </c>
      <c r="J1043" s="53" t="s">
        <v>1809</v>
      </c>
      <c r="K1043" s="53" t="s">
        <v>2739</v>
      </c>
      <c r="L1043" s="53" t="s">
        <v>3715</v>
      </c>
      <c r="M1043" s="53" t="s">
        <v>5578</v>
      </c>
      <c r="N1043" s="53" t="s">
        <v>5579</v>
      </c>
      <c r="O1043" s="54">
        <v>2651</v>
      </c>
      <c r="P1043" s="53" t="s">
        <v>5580</v>
      </c>
      <c r="Q1043" s="53">
        <v>1</v>
      </c>
      <c r="R1043" s="55">
        <v>49.369599999999998</v>
      </c>
      <c r="S1043" s="55">
        <v>22.419899999999998</v>
      </c>
      <c r="T1043" s="55">
        <v>49.262599999999999</v>
      </c>
      <c r="U1043" s="55">
        <v>22.241900000000001</v>
      </c>
      <c r="V1043" s="53" t="s">
        <v>93</v>
      </c>
      <c r="W1043" s="85">
        <v>9.2885000000000009</v>
      </c>
      <c r="X1043" s="87">
        <v>0</v>
      </c>
      <c r="Y1043" s="1" t="s">
        <v>7661</v>
      </c>
    </row>
    <row r="1044" spans="1:25" ht="50.1" hidden="1" customHeight="1" x14ac:dyDescent="0.25">
      <c r="A1044" s="53" t="s">
        <v>93</v>
      </c>
      <c r="B1044" s="53" t="str">
        <f>IF(COUNTIF('Aglomeracje 2022 r.'!$C$13:$C$207,' Dane pomocnicze (ze spr. 21)'!C1044)=1,"TAK",IF(COUNTIF('Aglomeracje 2022 r.'!$C$13:$C$207,' Dane pomocnicze (ze spr. 21)'!C1044)&gt;1,"TAK, UWAGA, wystepuje w sprawozdaniu więcej niż jeden raz!!!","BRAK"))</f>
        <v>BRAK</v>
      </c>
      <c r="C1044" s="53" t="s">
        <v>1135</v>
      </c>
      <c r="D1044" s="53" t="s">
        <v>2753</v>
      </c>
      <c r="E1044" s="53" t="s">
        <v>1639</v>
      </c>
      <c r="F1044" s="53" t="s">
        <v>2611</v>
      </c>
      <c r="G1044" s="53" t="s">
        <v>2659</v>
      </c>
      <c r="H1044" s="53" t="s">
        <v>2619</v>
      </c>
      <c r="I1044" s="53" t="s">
        <v>1945</v>
      </c>
      <c r="J1044" s="53" t="s">
        <v>1809</v>
      </c>
      <c r="K1044" s="53" t="s">
        <v>2739</v>
      </c>
      <c r="L1044" s="53" t="s">
        <v>3715</v>
      </c>
      <c r="M1044" s="53" t="s">
        <v>2739</v>
      </c>
      <c r="N1044" s="53" t="s">
        <v>5581</v>
      </c>
      <c r="O1044" s="54">
        <v>5504</v>
      </c>
      <c r="P1044" s="53" t="s">
        <v>5553</v>
      </c>
      <c r="Q1044" s="53">
        <v>1</v>
      </c>
      <c r="R1044" s="55">
        <v>49.369599999999998</v>
      </c>
      <c r="S1044" s="55">
        <v>22.419899999999998</v>
      </c>
      <c r="T1044" s="55">
        <v>49.321399999999997</v>
      </c>
      <c r="U1044" s="55">
        <v>22.4161</v>
      </c>
      <c r="V1044" s="53" t="s">
        <v>93</v>
      </c>
      <c r="W1044" s="85">
        <v>20.25</v>
      </c>
      <c r="X1044" s="87">
        <v>0</v>
      </c>
      <c r="Y1044" s="1" t="s">
        <v>7662</v>
      </c>
    </row>
    <row r="1045" spans="1:25" ht="50.1" hidden="1" customHeight="1" x14ac:dyDescent="0.25">
      <c r="A1045" s="53" t="s">
        <v>93</v>
      </c>
      <c r="B1045" s="53" t="str">
        <f>IF(COUNTIF('Aglomeracje 2022 r.'!$C$13:$C$207,' Dane pomocnicze (ze spr. 21)'!C1045)=1,"TAK",IF(COUNTIF('Aglomeracje 2022 r.'!$C$13:$C$207,' Dane pomocnicze (ze spr. 21)'!C1045)&gt;1,"TAK, UWAGA, wystepuje w sprawozdaniu więcej niż jeden raz!!!","BRAK"))</f>
        <v>BRAK</v>
      </c>
      <c r="C1045" s="53" t="s">
        <v>1136</v>
      </c>
      <c r="D1045" s="53" t="s">
        <v>2754</v>
      </c>
      <c r="E1045" s="53" t="s">
        <v>1639</v>
      </c>
      <c r="F1045" s="53" t="s">
        <v>2611</v>
      </c>
      <c r="G1045" s="53" t="s">
        <v>2616</v>
      </c>
      <c r="H1045" s="53" t="s">
        <v>2220</v>
      </c>
      <c r="I1045" s="53" t="s">
        <v>1945</v>
      </c>
      <c r="J1045" s="53" t="s">
        <v>1809</v>
      </c>
      <c r="K1045" s="53" t="s">
        <v>5378</v>
      </c>
      <c r="L1045" s="53" t="s">
        <v>3715</v>
      </c>
      <c r="M1045" s="53" t="s">
        <v>5378</v>
      </c>
      <c r="N1045" s="53" t="s">
        <v>5582</v>
      </c>
      <c r="O1045" s="54">
        <v>5795</v>
      </c>
      <c r="P1045" s="53" t="s">
        <v>1637</v>
      </c>
      <c r="Q1045" s="53">
        <v>1</v>
      </c>
      <c r="R1045" s="55">
        <v>50.0488</v>
      </c>
      <c r="S1045" s="55">
        <v>21.411300000000001</v>
      </c>
      <c r="T1045" s="55">
        <v>50.062100000000001</v>
      </c>
      <c r="U1045" s="55">
        <v>21.4953</v>
      </c>
      <c r="V1045" s="53" t="s">
        <v>93</v>
      </c>
      <c r="W1045" s="85">
        <v>0</v>
      </c>
      <c r="X1045" s="87">
        <v>0</v>
      </c>
      <c r="Y1045" s="1" t="s">
        <v>7166</v>
      </c>
    </row>
    <row r="1046" spans="1:25" ht="50.1" hidden="1" customHeight="1" x14ac:dyDescent="0.25">
      <c r="A1046" s="53" t="s">
        <v>93</v>
      </c>
      <c r="B1046" s="53" t="str">
        <f>IF(COUNTIF('Aglomeracje 2022 r.'!$C$13:$C$207,' Dane pomocnicze (ze spr. 21)'!C1046)=1,"TAK",IF(COUNTIF('Aglomeracje 2022 r.'!$C$13:$C$207,' Dane pomocnicze (ze spr. 21)'!C1046)&gt;1,"TAK, UWAGA, wystepuje w sprawozdaniu więcej niż jeden raz!!!","BRAK"))</f>
        <v>BRAK</v>
      </c>
      <c r="C1046" s="53" t="s">
        <v>1137</v>
      </c>
      <c r="D1046" s="53" t="s">
        <v>2755</v>
      </c>
      <c r="E1046" s="53" t="s">
        <v>1639</v>
      </c>
      <c r="F1046" s="53" t="s">
        <v>2611</v>
      </c>
      <c r="G1046" s="53" t="s">
        <v>2665</v>
      </c>
      <c r="H1046" s="53" t="s">
        <v>2613</v>
      </c>
      <c r="I1046" s="53" t="s">
        <v>1945</v>
      </c>
      <c r="J1046" s="53" t="s">
        <v>1809</v>
      </c>
      <c r="K1046" s="53" t="s">
        <v>2679</v>
      </c>
      <c r="L1046" s="53" t="s">
        <v>3669</v>
      </c>
      <c r="M1046" s="53" t="s">
        <v>2679</v>
      </c>
      <c r="N1046" s="53" t="s">
        <v>5583</v>
      </c>
      <c r="O1046" s="54">
        <v>3843</v>
      </c>
      <c r="P1046" s="53" t="s">
        <v>5584</v>
      </c>
      <c r="Q1046" s="53">
        <v>1</v>
      </c>
      <c r="R1046" s="55">
        <v>49.694000000000003</v>
      </c>
      <c r="S1046" s="55">
        <v>22.018999999999998</v>
      </c>
      <c r="T1046" s="55">
        <v>49.655700000000003</v>
      </c>
      <c r="U1046" s="55">
        <v>22.0014</v>
      </c>
      <c r="V1046" s="53" t="s">
        <v>93</v>
      </c>
      <c r="W1046" s="85">
        <v>0</v>
      </c>
      <c r="X1046" s="87">
        <v>0</v>
      </c>
      <c r="Y1046" s="1" t="s">
        <v>7166</v>
      </c>
    </row>
    <row r="1047" spans="1:25" ht="50.1" hidden="1" customHeight="1" x14ac:dyDescent="0.25">
      <c r="A1047" s="53" t="s">
        <v>93</v>
      </c>
      <c r="B1047" s="53" t="str">
        <f>IF(COUNTIF('Aglomeracje 2022 r.'!$C$13:$C$207,' Dane pomocnicze (ze spr. 21)'!C1047)=1,"TAK",IF(COUNTIF('Aglomeracje 2022 r.'!$C$13:$C$207,' Dane pomocnicze (ze spr. 21)'!C1047)&gt;1,"TAK, UWAGA, wystepuje w sprawozdaniu więcej niż jeden raz!!!","BRAK"))</f>
        <v>BRAK</v>
      </c>
      <c r="C1047" s="53" t="s">
        <v>1138</v>
      </c>
      <c r="D1047" s="53" t="s">
        <v>2756</v>
      </c>
      <c r="E1047" s="53" t="s">
        <v>1639</v>
      </c>
      <c r="F1047" s="53" t="s">
        <v>2611</v>
      </c>
      <c r="G1047" s="53" t="s">
        <v>2654</v>
      </c>
      <c r="H1047" s="53" t="s">
        <v>1944</v>
      </c>
      <c r="I1047" s="53" t="s">
        <v>1945</v>
      </c>
      <c r="J1047" s="53" t="s">
        <v>1809</v>
      </c>
      <c r="K1047" s="53" t="s">
        <v>2693</v>
      </c>
      <c r="L1047" s="53" t="s">
        <v>3669</v>
      </c>
      <c r="M1047" s="53" t="s">
        <v>2693</v>
      </c>
      <c r="N1047" s="53" t="s">
        <v>5585</v>
      </c>
      <c r="O1047" s="54">
        <v>2457</v>
      </c>
      <c r="P1047" s="53" t="s">
        <v>5586</v>
      </c>
      <c r="Q1047" s="53">
        <v>1</v>
      </c>
      <c r="R1047" s="55">
        <v>50.348799999999997</v>
      </c>
      <c r="S1047" s="55">
        <v>23.3277</v>
      </c>
      <c r="T1047" s="55">
        <v>50.318300000000001</v>
      </c>
      <c r="U1047" s="55">
        <v>23.1614</v>
      </c>
      <c r="V1047" s="53" t="s">
        <v>93</v>
      </c>
      <c r="W1047" s="85">
        <v>0</v>
      </c>
      <c r="X1047" s="87">
        <v>0</v>
      </c>
      <c r="Y1047" s="1" t="s">
        <v>7166</v>
      </c>
    </row>
    <row r="1048" spans="1:25" ht="50.1" hidden="1" customHeight="1" x14ac:dyDescent="0.25">
      <c r="A1048" s="53" t="s">
        <v>93</v>
      </c>
      <c r="B1048" s="53" t="str">
        <f>IF(COUNTIF('Aglomeracje 2022 r.'!$C$13:$C$207,' Dane pomocnicze (ze spr. 21)'!C1048)=1,"TAK",IF(COUNTIF('Aglomeracje 2022 r.'!$C$13:$C$207,' Dane pomocnicze (ze spr. 21)'!C1048)&gt;1,"TAK, UWAGA, wystepuje w sprawozdaniu więcej niż jeden raz!!!","BRAK"))</f>
        <v>BRAK</v>
      </c>
      <c r="C1048" s="53" t="s">
        <v>1139</v>
      </c>
      <c r="D1048" s="53" t="s">
        <v>2757</v>
      </c>
      <c r="E1048" s="53" t="s">
        <v>1639</v>
      </c>
      <c r="F1048" s="53" t="s">
        <v>2611</v>
      </c>
      <c r="G1048" s="53" t="s">
        <v>2632</v>
      </c>
      <c r="H1048" s="53" t="s">
        <v>2619</v>
      </c>
      <c r="I1048" s="53" t="s">
        <v>1945</v>
      </c>
      <c r="J1048" s="53" t="s">
        <v>1809</v>
      </c>
      <c r="K1048" s="53" t="s">
        <v>2757</v>
      </c>
      <c r="L1048" s="53" t="s">
        <v>3715</v>
      </c>
      <c r="M1048" s="53" t="s">
        <v>2757</v>
      </c>
      <c r="N1048" s="53" t="s">
        <v>5587</v>
      </c>
      <c r="O1048" s="54">
        <v>2636</v>
      </c>
      <c r="P1048" s="53" t="s">
        <v>5588</v>
      </c>
      <c r="Q1048" s="53">
        <v>1</v>
      </c>
      <c r="R1048" s="55">
        <v>49.947899999999997</v>
      </c>
      <c r="S1048" s="55">
        <v>22.674900000000001</v>
      </c>
      <c r="T1048" s="55">
        <v>49.9422</v>
      </c>
      <c r="U1048" s="55">
        <v>22.671900000000001</v>
      </c>
      <c r="V1048" s="53" t="s">
        <v>93</v>
      </c>
      <c r="W1048" s="85">
        <v>0</v>
      </c>
      <c r="X1048" s="87">
        <v>2</v>
      </c>
      <c r="Y1048" s="1" t="s">
        <v>7277</v>
      </c>
    </row>
    <row r="1049" spans="1:25" ht="50.1" hidden="1" customHeight="1" x14ac:dyDescent="0.25">
      <c r="A1049" s="53" t="s">
        <v>93</v>
      </c>
      <c r="B1049" s="53" t="str">
        <f>IF(COUNTIF('Aglomeracje 2022 r.'!$C$13:$C$207,' Dane pomocnicze (ze spr. 21)'!C1049)=1,"TAK",IF(COUNTIF('Aglomeracje 2022 r.'!$C$13:$C$207,' Dane pomocnicze (ze spr. 21)'!C1049)&gt;1,"TAK, UWAGA, wystepuje w sprawozdaniu więcej niż jeden raz!!!","BRAK"))</f>
        <v>BRAK</v>
      </c>
      <c r="C1049" s="53" t="s">
        <v>1140</v>
      </c>
      <c r="D1049" s="53" t="s">
        <v>2758</v>
      </c>
      <c r="E1049" s="53" t="s">
        <v>1639</v>
      </c>
      <c r="F1049" s="53" t="s">
        <v>2611</v>
      </c>
      <c r="G1049" s="53" t="s">
        <v>2632</v>
      </c>
      <c r="H1049" s="53" t="s">
        <v>2619</v>
      </c>
      <c r="I1049" s="53" t="s">
        <v>1945</v>
      </c>
      <c r="J1049" s="53" t="s">
        <v>1809</v>
      </c>
      <c r="K1049" s="53" t="s">
        <v>2757</v>
      </c>
      <c r="L1049" s="53" t="s">
        <v>3715</v>
      </c>
      <c r="M1049" s="53" t="s">
        <v>2757</v>
      </c>
      <c r="N1049" s="53" t="s">
        <v>5589</v>
      </c>
      <c r="O1049" s="54">
        <v>2940</v>
      </c>
      <c r="P1049" s="53" t="s">
        <v>5588</v>
      </c>
      <c r="Q1049" s="53">
        <v>1</v>
      </c>
      <c r="R1049" s="55">
        <v>49.947899999999997</v>
      </c>
      <c r="S1049" s="55">
        <v>22.674900000000001</v>
      </c>
      <c r="T1049" s="55">
        <v>49.928600000000003</v>
      </c>
      <c r="U1049" s="55">
        <v>22.7438</v>
      </c>
      <c r="V1049" s="53" t="s">
        <v>93</v>
      </c>
      <c r="W1049" s="85">
        <v>0</v>
      </c>
      <c r="X1049" s="87">
        <v>2</v>
      </c>
      <c r="Y1049" s="1" t="s">
        <v>7277</v>
      </c>
    </row>
    <row r="1050" spans="1:25" ht="50.1" hidden="1" customHeight="1" x14ac:dyDescent="0.25">
      <c r="A1050" s="53" t="s">
        <v>93</v>
      </c>
      <c r="B1050" s="53" t="str">
        <f>IF(COUNTIF('Aglomeracje 2022 r.'!$C$13:$C$207,' Dane pomocnicze (ze spr. 21)'!C1050)=1,"TAK",IF(COUNTIF('Aglomeracje 2022 r.'!$C$13:$C$207,' Dane pomocnicze (ze spr. 21)'!C1050)&gt;1,"TAK, UWAGA, wystepuje w sprawozdaniu więcej niż jeden raz!!!","BRAK"))</f>
        <v>BRAK</v>
      </c>
      <c r="C1050" s="53" t="s">
        <v>1141</v>
      </c>
      <c r="D1050" s="53" t="s">
        <v>2759</v>
      </c>
      <c r="E1050" s="53" t="s">
        <v>1639</v>
      </c>
      <c r="F1050" s="53" t="s">
        <v>2611</v>
      </c>
      <c r="G1050" s="53" t="s">
        <v>2620</v>
      </c>
      <c r="H1050" s="53" t="s">
        <v>2619</v>
      </c>
      <c r="I1050" s="53" t="s">
        <v>1945</v>
      </c>
      <c r="J1050" s="53" t="s">
        <v>1809</v>
      </c>
      <c r="K1050" s="53" t="s">
        <v>2759</v>
      </c>
      <c r="L1050" s="53" t="s">
        <v>3715</v>
      </c>
      <c r="M1050" s="53" t="s">
        <v>2759</v>
      </c>
      <c r="N1050" s="53" t="s">
        <v>5590</v>
      </c>
      <c r="O1050" s="54">
        <v>3747</v>
      </c>
      <c r="P1050" s="53">
        <v>0</v>
      </c>
      <c r="Q1050" s="53">
        <v>1</v>
      </c>
      <c r="R1050" s="55">
        <v>49.900500000000001</v>
      </c>
      <c r="S1050" s="55">
        <v>22.9541</v>
      </c>
      <c r="T1050" s="55">
        <v>49.900500000000001</v>
      </c>
      <c r="U1050" s="55">
        <v>22.9541</v>
      </c>
      <c r="V1050" s="53" t="s">
        <v>93</v>
      </c>
      <c r="W1050" s="85">
        <v>0</v>
      </c>
      <c r="X1050" s="87">
        <v>2.2999999999999998</v>
      </c>
      <c r="Y1050" s="1" t="s">
        <v>7634</v>
      </c>
    </row>
    <row r="1051" spans="1:25" ht="50.1" hidden="1" customHeight="1" x14ac:dyDescent="0.25">
      <c r="A1051" s="53" t="s">
        <v>93</v>
      </c>
      <c r="B1051" s="53" t="str">
        <f>IF(COUNTIF('Aglomeracje 2022 r.'!$C$13:$C$207,' Dane pomocnicze (ze spr. 21)'!C1051)=1,"TAK",IF(COUNTIF('Aglomeracje 2022 r.'!$C$13:$C$207,' Dane pomocnicze (ze spr. 21)'!C1051)&gt;1,"TAK, UWAGA, wystepuje w sprawozdaniu więcej niż jeden raz!!!","BRAK"))</f>
        <v>BRAK</v>
      </c>
      <c r="C1051" s="53" t="s">
        <v>1142</v>
      </c>
      <c r="D1051" s="53" t="s">
        <v>2760</v>
      </c>
      <c r="E1051" s="53" t="s">
        <v>1639</v>
      </c>
      <c r="F1051" s="53" t="s">
        <v>2611</v>
      </c>
      <c r="G1051" s="53" t="s">
        <v>2646</v>
      </c>
      <c r="H1051" s="53" t="s">
        <v>1944</v>
      </c>
      <c r="I1051" s="53" t="s">
        <v>1945</v>
      </c>
      <c r="J1051" s="53" t="s">
        <v>1809</v>
      </c>
      <c r="K1051" s="53" t="s">
        <v>5591</v>
      </c>
      <c r="L1051" s="53" t="s">
        <v>3715</v>
      </c>
      <c r="M1051" s="53" t="s">
        <v>5591</v>
      </c>
      <c r="N1051" s="53" t="s">
        <v>5592</v>
      </c>
      <c r="O1051" s="54">
        <v>6846</v>
      </c>
      <c r="P1051" s="53">
        <v>0</v>
      </c>
      <c r="Q1051" s="53">
        <v>1</v>
      </c>
      <c r="R1051" s="55">
        <v>50.333300000000001</v>
      </c>
      <c r="S1051" s="55">
        <v>22.133299999999998</v>
      </c>
      <c r="T1051" s="55">
        <v>50.2014</v>
      </c>
      <c r="U1051" s="55">
        <v>22.1142</v>
      </c>
      <c r="V1051" s="53" t="s">
        <v>93</v>
      </c>
      <c r="W1051" s="85">
        <v>1.4</v>
      </c>
      <c r="X1051" s="87">
        <v>0</v>
      </c>
      <c r="Y1051" s="1" t="s">
        <v>7374</v>
      </c>
    </row>
    <row r="1052" spans="1:25" ht="50.1" hidden="1" customHeight="1" x14ac:dyDescent="0.25">
      <c r="A1052" s="53" t="s">
        <v>93</v>
      </c>
      <c r="B1052" s="53" t="str">
        <f>IF(COUNTIF('Aglomeracje 2022 r.'!$C$13:$C$207,' Dane pomocnicze (ze spr. 21)'!C1052)=1,"TAK",IF(COUNTIF('Aglomeracje 2022 r.'!$C$13:$C$207,' Dane pomocnicze (ze spr. 21)'!C1052)&gt;1,"TAK, UWAGA, wystepuje w sprawozdaniu więcej niż jeden raz!!!","BRAK"))</f>
        <v>BRAK</v>
      </c>
      <c r="C1052" s="53" t="s">
        <v>1143</v>
      </c>
      <c r="D1052" s="53" t="s">
        <v>2761</v>
      </c>
      <c r="E1052" s="53" t="s">
        <v>1639</v>
      </c>
      <c r="F1052" s="53" t="s">
        <v>2611</v>
      </c>
      <c r="G1052" s="53" t="s">
        <v>2654</v>
      </c>
      <c r="H1052" s="53" t="s">
        <v>1944</v>
      </c>
      <c r="I1052" s="53" t="s">
        <v>1945</v>
      </c>
      <c r="J1052" s="53" t="s">
        <v>1809</v>
      </c>
      <c r="K1052" s="53" t="s">
        <v>2761</v>
      </c>
      <c r="L1052" s="53" t="s">
        <v>3715</v>
      </c>
      <c r="M1052" s="53" t="s">
        <v>2761</v>
      </c>
      <c r="N1052" s="53" t="s">
        <v>5593</v>
      </c>
      <c r="O1052" s="54">
        <v>4464</v>
      </c>
      <c r="P1052" s="53">
        <v>0</v>
      </c>
      <c r="Q1052" s="53">
        <v>1</v>
      </c>
      <c r="R1052" s="55">
        <v>50.144100000000002</v>
      </c>
      <c r="S1052" s="55">
        <v>22.555700000000002</v>
      </c>
      <c r="T1052" s="55">
        <v>50.151499999999999</v>
      </c>
      <c r="U1052" s="55">
        <v>22.5505</v>
      </c>
      <c r="V1052" s="53" t="s">
        <v>93</v>
      </c>
      <c r="W1052" s="85">
        <v>0</v>
      </c>
      <c r="X1052" s="87">
        <v>0</v>
      </c>
      <c r="Y1052" s="1" t="s">
        <v>7166</v>
      </c>
    </row>
    <row r="1053" spans="1:25" ht="50.1" hidden="1" customHeight="1" x14ac:dyDescent="0.25">
      <c r="A1053" s="53" t="s">
        <v>93</v>
      </c>
      <c r="B1053" s="53" t="str">
        <f>IF(COUNTIF('Aglomeracje 2022 r.'!$C$13:$C$207,' Dane pomocnicze (ze spr. 21)'!C1053)=1,"TAK",IF(COUNTIF('Aglomeracje 2022 r.'!$C$13:$C$207,' Dane pomocnicze (ze spr. 21)'!C1053)&gt;1,"TAK, UWAGA, wystepuje w sprawozdaniu więcej niż jeden raz!!!","BRAK"))</f>
        <v>BRAK</v>
      </c>
      <c r="C1053" s="53" t="s">
        <v>1144</v>
      </c>
      <c r="D1053" s="53" t="s">
        <v>2762</v>
      </c>
      <c r="E1053" s="53" t="s">
        <v>1639</v>
      </c>
      <c r="F1053" s="53" t="s">
        <v>2611</v>
      </c>
      <c r="G1053" s="53" t="s">
        <v>2616</v>
      </c>
      <c r="H1053" s="53" t="s">
        <v>2220</v>
      </c>
      <c r="I1053" s="53" t="s">
        <v>1945</v>
      </c>
      <c r="J1053" s="53" t="s">
        <v>1809</v>
      </c>
      <c r="K1053" s="53" t="s">
        <v>2725</v>
      </c>
      <c r="L1053" s="53" t="s">
        <v>3669</v>
      </c>
      <c r="M1053" s="53" t="s">
        <v>2725</v>
      </c>
      <c r="N1053" s="53" t="s">
        <v>5594</v>
      </c>
      <c r="O1053" s="54">
        <v>2464</v>
      </c>
      <c r="P1053" s="53" t="s">
        <v>5595</v>
      </c>
      <c r="Q1053" s="53">
        <v>1</v>
      </c>
      <c r="R1053" s="55">
        <v>49.978999999999999</v>
      </c>
      <c r="S1053" s="55">
        <v>21.2912</v>
      </c>
      <c r="T1053" s="55">
        <v>49.94</v>
      </c>
      <c r="U1053" s="55">
        <v>21.296900000000001</v>
      </c>
      <c r="V1053" s="53" t="s">
        <v>93</v>
      </c>
      <c r="W1053" s="85">
        <v>3.2</v>
      </c>
      <c r="X1053" s="87">
        <v>0</v>
      </c>
      <c r="Y1053" s="1" t="s">
        <v>7663</v>
      </c>
    </row>
    <row r="1054" spans="1:25" ht="50.1" hidden="1" customHeight="1" x14ac:dyDescent="0.25">
      <c r="A1054" s="53" t="s">
        <v>93</v>
      </c>
      <c r="B1054" s="53" t="str">
        <f>IF(COUNTIF('Aglomeracje 2022 r.'!$C$13:$C$207,' Dane pomocnicze (ze spr. 21)'!C1054)=1,"TAK",IF(COUNTIF('Aglomeracje 2022 r.'!$C$13:$C$207,' Dane pomocnicze (ze spr. 21)'!C1054)&gt;1,"TAK, UWAGA, wystepuje w sprawozdaniu więcej niż jeden raz!!!","BRAK"))</f>
        <v>BRAK</v>
      </c>
      <c r="C1054" s="53" t="s">
        <v>1145</v>
      </c>
      <c r="D1054" s="53" t="s">
        <v>2763</v>
      </c>
      <c r="E1054" s="53" t="s">
        <v>1639</v>
      </c>
      <c r="F1054" s="53" t="s">
        <v>2611</v>
      </c>
      <c r="G1054" s="53" t="s">
        <v>2616</v>
      </c>
      <c r="H1054" s="53" t="s">
        <v>2220</v>
      </c>
      <c r="I1054" s="53" t="s">
        <v>1945</v>
      </c>
      <c r="J1054" s="53" t="s">
        <v>1809</v>
      </c>
      <c r="K1054" s="53" t="s">
        <v>5596</v>
      </c>
      <c r="L1054" s="53" t="s">
        <v>3715</v>
      </c>
      <c r="M1054" s="53" t="s">
        <v>5596</v>
      </c>
      <c r="N1054" s="53" t="s">
        <v>5597</v>
      </c>
      <c r="O1054" s="54">
        <v>9546</v>
      </c>
      <c r="P1054" s="53">
        <v>0</v>
      </c>
      <c r="Q1054" s="53">
        <v>1</v>
      </c>
      <c r="R1054" s="55">
        <v>50.05</v>
      </c>
      <c r="S1054" s="55">
        <v>21.3</v>
      </c>
      <c r="T1054" s="55">
        <v>50.095999999999997</v>
      </c>
      <c r="U1054" s="55">
        <v>21.39</v>
      </c>
      <c r="V1054" s="53" t="s">
        <v>93</v>
      </c>
      <c r="W1054" s="85">
        <v>0</v>
      </c>
      <c r="X1054" s="87">
        <v>0</v>
      </c>
      <c r="Y1054" s="1" t="s">
        <v>7166</v>
      </c>
    </row>
    <row r="1055" spans="1:25" ht="50.1" hidden="1" customHeight="1" x14ac:dyDescent="0.25">
      <c r="A1055" s="53" t="s">
        <v>93</v>
      </c>
      <c r="B1055" s="53" t="str">
        <f>IF(COUNTIF('Aglomeracje 2022 r.'!$C$13:$C$207,' Dane pomocnicze (ze spr. 21)'!C1055)=1,"TAK",IF(COUNTIF('Aglomeracje 2022 r.'!$C$13:$C$207,' Dane pomocnicze (ze spr. 21)'!C1055)&gt;1,"TAK, UWAGA, wystepuje w sprawozdaniu więcej niż jeden raz!!!","BRAK"))</f>
        <v>BRAK</v>
      </c>
      <c r="C1055" s="53" t="s">
        <v>1146</v>
      </c>
      <c r="D1055" s="53" t="s">
        <v>2764</v>
      </c>
      <c r="E1055" s="53" t="s">
        <v>1639</v>
      </c>
      <c r="F1055" s="53" t="s">
        <v>2611</v>
      </c>
      <c r="G1055" s="53" t="s">
        <v>2634</v>
      </c>
      <c r="H1055" s="53" t="s">
        <v>2619</v>
      </c>
      <c r="I1055" s="53" t="s">
        <v>1945</v>
      </c>
      <c r="J1055" s="53" t="s">
        <v>1809</v>
      </c>
      <c r="K1055" s="53" t="s">
        <v>2764</v>
      </c>
      <c r="L1055" s="53" t="s">
        <v>3715</v>
      </c>
      <c r="M1055" s="53" t="s">
        <v>2764</v>
      </c>
      <c r="N1055" s="53" t="s">
        <v>5598</v>
      </c>
      <c r="O1055" s="54">
        <v>3628</v>
      </c>
      <c r="P1055" s="53" t="s">
        <v>5599</v>
      </c>
      <c r="Q1055" s="53">
        <v>1</v>
      </c>
      <c r="R1055" s="55">
        <v>50.258600000000001</v>
      </c>
      <c r="S1055" s="55">
        <v>22.693999999999999</v>
      </c>
      <c r="T1055" s="55">
        <v>50.244500000000002</v>
      </c>
      <c r="U1055" s="55">
        <v>22.694500000000001</v>
      </c>
      <c r="V1055" s="53" t="s">
        <v>93</v>
      </c>
      <c r="W1055" s="85">
        <v>0</v>
      </c>
      <c r="X1055" s="87">
        <v>0</v>
      </c>
      <c r="Y1055" s="1" t="s">
        <v>7166</v>
      </c>
    </row>
    <row r="1056" spans="1:25" ht="50.1" hidden="1" customHeight="1" x14ac:dyDescent="0.25">
      <c r="A1056" s="53" t="s">
        <v>93</v>
      </c>
      <c r="B1056" s="53" t="str">
        <f>IF(COUNTIF('Aglomeracje 2022 r.'!$C$13:$C$207,' Dane pomocnicze (ze spr. 21)'!C1056)=1,"TAK",IF(COUNTIF('Aglomeracje 2022 r.'!$C$13:$C$207,' Dane pomocnicze (ze spr. 21)'!C1056)&gt;1,"TAK, UWAGA, wystepuje w sprawozdaniu więcej niż jeden raz!!!","BRAK"))</f>
        <v>BRAK</v>
      </c>
      <c r="C1056" s="53" t="s">
        <v>1147</v>
      </c>
      <c r="D1056" s="53" t="s">
        <v>2765</v>
      </c>
      <c r="E1056" s="53" t="s">
        <v>1639</v>
      </c>
      <c r="F1056" s="53" t="s">
        <v>2611</v>
      </c>
      <c r="G1056" s="53" t="s">
        <v>2632</v>
      </c>
      <c r="H1056" s="53" t="s">
        <v>2619</v>
      </c>
      <c r="I1056" s="53" t="s">
        <v>1945</v>
      </c>
      <c r="J1056" s="53" t="s">
        <v>1809</v>
      </c>
      <c r="K1056" s="53" t="s">
        <v>2631</v>
      </c>
      <c r="L1056" s="53" t="s">
        <v>3715</v>
      </c>
      <c r="M1056" s="53" t="s">
        <v>5481</v>
      </c>
      <c r="N1056" s="53" t="s">
        <v>5600</v>
      </c>
      <c r="O1056" s="54">
        <v>4539</v>
      </c>
      <c r="P1056" s="53" t="s">
        <v>5601</v>
      </c>
      <c r="Q1056" s="53">
        <v>1</v>
      </c>
      <c r="R1056" s="55">
        <v>50.014699999999998</v>
      </c>
      <c r="S1056" s="55">
        <v>22.679200000000002</v>
      </c>
      <c r="T1056" s="55">
        <v>50.117800000000003</v>
      </c>
      <c r="U1056" s="55">
        <v>22.642199999999999</v>
      </c>
      <c r="V1056" s="53" t="s">
        <v>93</v>
      </c>
      <c r="W1056" s="85">
        <v>0</v>
      </c>
      <c r="X1056" s="87">
        <v>0.1</v>
      </c>
      <c r="Y1056" s="1" t="s">
        <v>7463</v>
      </c>
    </row>
    <row r="1057" spans="1:25" ht="50.1" hidden="1" customHeight="1" x14ac:dyDescent="0.25">
      <c r="A1057" s="53" t="s">
        <v>93</v>
      </c>
      <c r="B1057" s="53" t="str">
        <f>IF(COUNTIF('Aglomeracje 2022 r.'!$C$13:$C$207,' Dane pomocnicze (ze spr. 21)'!C1057)=1,"TAK",IF(COUNTIF('Aglomeracje 2022 r.'!$C$13:$C$207,' Dane pomocnicze (ze spr. 21)'!C1057)&gt;1,"TAK, UWAGA, wystepuje w sprawozdaniu więcej niż jeden raz!!!","BRAK"))</f>
        <v>BRAK</v>
      </c>
      <c r="C1057" s="53" t="s">
        <v>1148</v>
      </c>
      <c r="D1057" s="53" t="s">
        <v>2766</v>
      </c>
      <c r="E1057" s="53" t="s">
        <v>1639</v>
      </c>
      <c r="F1057" s="53" t="s">
        <v>2611</v>
      </c>
      <c r="G1057" s="53" t="s">
        <v>2616</v>
      </c>
      <c r="H1057" s="53" t="s">
        <v>2220</v>
      </c>
      <c r="I1057" s="53" t="s">
        <v>1945</v>
      </c>
      <c r="J1057" s="53" t="s">
        <v>1809</v>
      </c>
      <c r="K1057" s="53" t="s">
        <v>5596</v>
      </c>
      <c r="L1057" s="53" t="s">
        <v>3715</v>
      </c>
      <c r="M1057" s="53" t="s">
        <v>5596</v>
      </c>
      <c r="N1057" s="53" t="s">
        <v>5602</v>
      </c>
      <c r="O1057" s="54">
        <v>3155</v>
      </c>
      <c r="P1057" s="53">
        <v>0</v>
      </c>
      <c r="Q1057" s="53">
        <v>1</v>
      </c>
      <c r="R1057" s="55">
        <v>50.05</v>
      </c>
      <c r="S1057" s="55">
        <v>21.3</v>
      </c>
      <c r="T1057" s="55">
        <v>50.060200000000002</v>
      </c>
      <c r="U1057" s="55">
        <v>21.3765</v>
      </c>
      <c r="V1057" s="53" t="s">
        <v>93</v>
      </c>
      <c r="W1057" s="85">
        <v>0</v>
      </c>
      <c r="X1057" s="87">
        <v>0</v>
      </c>
      <c r="Y1057" s="1" t="s">
        <v>7166</v>
      </c>
    </row>
    <row r="1058" spans="1:25" ht="50.1" hidden="1" customHeight="1" x14ac:dyDescent="0.25">
      <c r="A1058" s="53" t="s">
        <v>93</v>
      </c>
      <c r="B1058" s="53" t="str">
        <f>IF(COUNTIF('Aglomeracje 2022 r.'!$C$13:$C$207,' Dane pomocnicze (ze spr. 21)'!C1058)=1,"TAK",IF(COUNTIF('Aglomeracje 2022 r.'!$C$13:$C$207,' Dane pomocnicze (ze spr. 21)'!C1058)&gt;1,"TAK, UWAGA, wystepuje w sprawozdaniu więcej niż jeden raz!!!","BRAK"))</f>
        <v>BRAK</v>
      </c>
      <c r="C1058" s="53" t="s">
        <v>1149</v>
      </c>
      <c r="D1058" s="53" t="s">
        <v>2767</v>
      </c>
      <c r="E1058" s="53" t="s">
        <v>1639</v>
      </c>
      <c r="F1058" s="53" t="s">
        <v>2611</v>
      </c>
      <c r="G1058" s="53" t="s">
        <v>2620</v>
      </c>
      <c r="H1058" s="53" t="s">
        <v>2619</v>
      </c>
      <c r="I1058" s="53" t="s">
        <v>1945</v>
      </c>
      <c r="J1058" s="53" t="s">
        <v>1809</v>
      </c>
      <c r="K1058" s="53" t="s">
        <v>5603</v>
      </c>
      <c r="L1058" s="53" t="s">
        <v>3715</v>
      </c>
      <c r="M1058" s="53" t="s">
        <v>5603</v>
      </c>
      <c r="N1058" s="53" t="s">
        <v>5604</v>
      </c>
      <c r="O1058" s="54">
        <v>2123</v>
      </c>
      <c r="P1058" s="53" t="s">
        <v>5605</v>
      </c>
      <c r="Q1058" s="53">
        <v>1</v>
      </c>
      <c r="R1058" s="55">
        <v>49.695700000000002</v>
      </c>
      <c r="S1058" s="55">
        <v>22.744800000000001</v>
      </c>
      <c r="T1058" s="55">
        <v>49.655999999999999</v>
      </c>
      <c r="U1058" s="55">
        <v>22.776199999999999</v>
      </c>
      <c r="V1058" s="53" t="s">
        <v>93</v>
      </c>
      <c r="W1058" s="85">
        <v>0</v>
      </c>
      <c r="X1058" s="87">
        <v>0</v>
      </c>
      <c r="Y1058" s="1" t="s">
        <v>7166</v>
      </c>
    </row>
    <row r="1059" spans="1:25" ht="50.1" hidden="1" customHeight="1" x14ac:dyDescent="0.25">
      <c r="A1059" s="53" t="s">
        <v>93</v>
      </c>
      <c r="B1059" s="53" t="str">
        <f>IF(COUNTIF('Aglomeracje 2022 r.'!$C$13:$C$207,' Dane pomocnicze (ze spr. 21)'!C1059)=1,"TAK",IF(COUNTIF('Aglomeracje 2022 r.'!$C$13:$C$207,' Dane pomocnicze (ze spr. 21)'!C1059)&gt;1,"TAK, UWAGA, wystepuje w sprawozdaniu więcej niż jeden raz!!!","BRAK"))</f>
        <v>BRAK</v>
      </c>
      <c r="C1059" s="53" t="s">
        <v>1150</v>
      </c>
      <c r="D1059" s="53" t="s">
        <v>2768</v>
      </c>
      <c r="E1059" s="53" t="s">
        <v>1639</v>
      </c>
      <c r="F1059" s="53" t="s">
        <v>2611</v>
      </c>
      <c r="G1059" s="53" t="s">
        <v>2632</v>
      </c>
      <c r="H1059" s="53" t="s">
        <v>2619</v>
      </c>
      <c r="I1059" s="53" t="s">
        <v>1945</v>
      </c>
      <c r="J1059" s="53" t="s">
        <v>1809</v>
      </c>
      <c r="K1059" s="53" t="s">
        <v>5606</v>
      </c>
      <c r="L1059" s="53" t="s">
        <v>3715</v>
      </c>
      <c r="M1059" s="53" t="s">
        <v>5606</v>
      </c>
      <c r="N1059" s="53" t="s">
        <v>5607</v>
      </c>
      <c r="O1059" s="54">
        <v>3992</v>
      </c>
      <c r="P1059" s="53" t="s">
        <v>5608</v>
      </c>
      <c r="Q1059" s="53">
        <v>1</v>
      </c>
      <c r="R1059" s="55">
        <v>49.594499999999996</v>
      </c>
      <c r="S1059" s="55">
        <v>22.385000000000002</v>
      </c>
      <c r="T1059" s="55">
        <v>50.022799999999997</v>
      </c>
      <c r="U1059" s="55">
        <v>22.36</v>
      </c>
      <c r="V1059" s="53" t="s">
        <v>93</v>
      </c>
      <c r="W1059" s="85">
        <v>0</v>
      </c>
      <c r="X1059" s="87">
        <v>0</v>
      </c>
      <c r="Y1059" s="1" t="s">
        <v>7166</v>
      </c>
    </row>
    <row r="1060" spans="1:25" ht="50.1" hidden="1" customHeight="1" x14ac:dyDescent="0.25">
      <c r="A1060" s="53" t="s">
        <v>93</v>
      </c>
      <c r="B1060" s="53" t="str">
        <f>IF(COUNTIF('Aglomeracje 2022 r.'!$C$13:$C$207,' Dane pomocnicze (ze spr. 21)'!C1060)=1,"TAK",IF(COUNTIF('Aglomeracje 2022 r.'!$C$13:$C$207,' Dane pomocnicze (ze spr. 21)'!C1060)&gt;1,"TAK, UWAGA, wystepuje w sprawozdaniu więcej niż jeden raz!!!","BRAK"))</f>
        <v>BRAK</v>
      </c>
      <c r="C1060" s="53" t="s">
        <v>1151</v>
      </c>
      <c r="D1060" s="53" t="s">
        <v>2497</v>
      </c>
      <c r="E1060" s="53" t="s">
        <v>1639</v>
      </c>
      <c r="F1060" s="53" t="s">
        <v>2611</v>
      </c>
      <c r="G1060" s="53" t="s">
        <v>2646</v>
      </c>
      <c r="H1060" s="53" t="s">
        <v>2613</v>
      </c>
      <c r="I1060" s="53" t="s">
        <v>1945</v>
      </c>
      <c r="J1060" s="53" t="s">
        <v>1809</v>
      </c>
      <c r="K1060" s="53" t="s">
        <v>5434</v>
      </c>
      <c r="L1060" s="53" t="s">
        <v>3715</v>
      </c>
      <c r="M1060" s="53" t="s">
        <v>5434</v>
      </c>
      <c r="N1060" s="53" t="s">
        <v>5609</v>
      </c>
      <c r="O1060" s="54">
        <v>17237</v>
      </c>
      <c r="P1060" s="53" t="s">
        <v>5610</v>
      </c>
      <c r="Q1060" s="53">
        <v>1</v>
      </c>
      <c r="R1060" s="55">
        <v>50.079030000000003</v>
      </c>
      <c r="S1060" s="55">
        <v>22.040289999999999</v>
      </c>
      <c r="T1060" s="55">
        <v>50.091700000000003</v>
      </c>
      <c r="U1060" s="55">
        <v>22.032</v>
      </c>
      <c r="V1060" s="53" t="s">
        <v>93</v>
      </c>
      <c r="W1060" s="85">
        <v>0</v>
      </c>
      <c r="X1060" s="87">
        <v>0</v>
      </c>
      <c r="Y1060" s="1" t="s">
        <v>7166</v>
      </c>
    </row>
    <row r="1061" spans="1:25" ht="50.1" hidden="1" customHeight="1" x14ac:dyDescent="0.25">
      <c r="A1061" s="53" t="s">
        <v>93</v>
      </c>
      <c r="B1061" s="53" t="str">
        <f>IF(COUNTIF('Aglomeracje 2022 r.'!$C$13:$C$207,' Dane pomocnicze (ze spr. 21)'!C1061)=1,"TAK",IF(COUNTIF('Aglomeracje 2022 r.'!$C$13:$C$207,' Dane pomocnicze (ze spr. 21)'!C1061)&gt;1,"TAK, UWAGA, wystepuje w sprawozdaniu więcej niż jeden raz!!!","BRAK"))</f>
        <v>BRAK</v>
      </c>
      <c r="C1061" s="53" t="s">
        <v>1152</v>
      </c>
      <c r="D1061" s="53" t="s">
        <v>2769</v>
      </c>
      <c r="E1061" s="53" t="s">
        <v>1650</v>
      </c>
      <c r="F1061" s="53" t="s">
        <v>2611</v>
      </c>
      <c r="G1061" s="53" t="s">
        <v>2620</v>
      </c>
      <c r="H1061" s="53" t="s">
        <v>2619</v>
      </c>
      <c r="I1061" s="53" t="s">
        <v>1945</v>
      </c>
      <c r="J1061" s="53" t="s">
        <v>1809</v>
      </c>
      <c r="K1061" s="53" t="s">
        <v>5611</v>
      </c>
      <c r="L1061" s="53" t="s">
        <v>3715</v>
      </c>
      <c r="M1061" s="53" t="s">
        <v>5611</v>
      </c>
      <c r="N1061" s="53" t="s">
        <v>5612</v>
      </c>
      <c r="O1061" s="54">
        <v>7206</v>
      </c>
      <c r="P1061" s="53" t="s">
        <v>5613</v>
      </c>
      <c r="Q1061" s="53">
        <v>2</v>
      </c>
      <c r="R1061" s="55">
        <v>49.873340419999998</v>
      </c>
      <c r="S1061" s="55">
        <v>22.812245829999998</v>
      </c>
      <c r="T1061" s="55">
        <v>0</v>
      </c>
      <c r="U1061" s="55">
        <v>0</v>
      </c>
      <c r="V1061" s="53" t="s">
        <v>93</v>
      </c>
      <c r="W1061" s="85">
        <v>0</v>
      </c>
      <c r="X1061" s="87">
        <v>0</v>
      </c>
      <c r="Y1061" s="1" t="s">
        <v>7166</v>
      </c>
    </row>
    <row r="1062" spans="1:25" ht="50.1" hidden="1" customHeight="1" x14ac:dyDescent="0.25">
      <c r="A1062" s="53" t="s">
        <v>93</v>
      </c>
      <c r="B1062" s="53" t="str">
        <f>IF(COUNTIF('Aglomeracje 2022 r.'!$C$13:$C$207,' Dane pomocnicze (ze spr. 21)'!C1062)=1,"TAK",IF(COUNTIF('Aglomeracje 2022 r.'!$C$13:$C$207,' Dane pomocnicze (ze spr. 21)'!C1062)&gt;1,"TAK, UWAGA, wystepuje w sprawozdaniu więcej niż jeden raz!!!","BRAK"))</f>
        <v>BRAK</v>
      </c>
      <c r="C1062" s="53" t="s">
        <v>1153</v>
      </c>
      <c r="D1062" s="53" t="s">
        <v>2770</v>
      </c>
      <c r="E1062" s="53" t="s">
        <v>1639</v>
      </c>
      <c r="F1062" s="53" t="s">
        <v>2611</v>
      </c>
      <c r="G1062" s="53" t="s">
        <v>2634</v>
      </c>
      <c r="H1062" s="53" t="s">
        <v>2613</v>
      </c>
      <c r="I1062" s="53" t="s">
        <v>1945</v>
      </c>
      <c r="J1062" s="53" t="s">
        <v>1809</v>
      </c>
      <c r="K1062" s="53" t="s">
        <v>5614</v>
      </c>
      <c r="L1062" s="53" t="s">
        <v>3715</v>
      </c>
      <c r="M1062" s="53" t="s">
        <v>5614</v>
      </c>
      <c r="N1062" s="53" t="s">
        <v>5615</v>
      </c>
      <c r="O1062" s="54">
        <v>2010</v>
      </c>
      <c r="P1062" s="53" t="s">
        <v>5616</v>
      </c>
      <c r="Q1062" s="53">
        <v>1</v>
      </c>
      <c r="R1062" s="55">
        <v>49.950299999999999</v>
      </c>
      <c r="S1062" s="55">
        <v>22.2775</v>
      </c>
      <c r="T1062" s="55">
        <v>49.950299999999999</v>
      </c>
      <c r="U1062" s="55">
        <v>22.2775</v>
      </c>
      <c r="V1062" s="53" t="s">
        <v>93</v>
      </c>
      <c r="W1062" s="85">
        <v>0</v>
      </c>
      <c r="X1062" s="87">
        <v>0</v>
      </c>
      <c r="Y1062" s="1" t="s">
        <v>7166</v>
      </c>
    </row>
    <row r="1063" spans="1:25" ht="50.1" hidden="1" customHeight="1" x14ac:dyDescent="0.25">
      <c r="A1063" s="53" t="s">
        <v>93</v>
      </c>
      <c r="B1063" s="53" t="str">
        <f>IF(COUNTIF('Aglomeracje 2022 r.'!$C$13:$C$207,' Dane pomocnicze (ze spr. 21)'!C1063)=1,"TAK",IF(COUNTIF('Aglomeracje 2022 r.'!$C$13:$C$207,' Dane pomocnicze (ze spr. 21)'!C1063)&gt;1,"TAK, UWAGA, wystepuje w sprawozdaniu więcej niż jeden raz!!!","BRAK"))</f>
        <v>BRAK</v>
      </c>
      <c r="C1063" s="53" t="s">
        <v>1154</v>
      </c>
      <c r="D1063" s="53" t="s">
        <v>2771</v>
      </c>
      <c r="E1063" s="53" t="s">
        <v>1639</v>
      </c>
      <c r="F1063" s="53" t="s">
        <v>2611</v>
      </c>
      <c r="G1063" s="53" t="s">
        <v>2632</v>
      </c>
      <c r="H1063" s="53" t="s">
        <v>2613</v>
      </c>
      <c r="I1063" s="53" t="s">
        <v>1945</v>
      </c>
      <c r="J1063" s="53" t="s">
        <v>1809</v>
      </c>
      <c r="K1063" s="53" t="s">
        <v>5617</v>
      </c>
      <c r="L1063" s="53" t="s">
        <v>3715</v>
      </c>
      <c r="M1063" s="53" t="s">
        <v>5617</v>
      </c>
      <c r="N1063" s="53" t="s">
        <v>5618</v>
      </c>
      <c r="O1063" s="54">
        <v>6430</v>
      </c>
      <c r="P1063" s="53" t="s">
        <v>5619</v>
      </c>
      <c r="Q1063" s="53">
        <v>1</v>
      </c>
      <c r="R1063" s="55">
        <v>49.5702</v>
      </c>
      <c r="S1063" s="55">
        <v>22.354500000000002</v>
      </c>
      <c r="T1063" s="55">
        <v>49.945399999999999</v>
      </c>
      <c r="U1063" s="55">
        <v>22.5655</v>
      </c>
      <c r="V1063" s="53" t="s">
        <v>93</v>
      </c>
      <c r="W1063" s="85">
        <v>3</v>
      </c>
      <c r="X1063" s="87">
        <v>1.5</v>
      </c>
      <c r="Y1063" s="1" t="s">
        <v>7664</v>
      </c>
    </row>
    <row r="1064" spans="1:25" ht="50.1" hidden="1" customHeight="1" x14ac:dyDescent="0.25">
      <c r="A1064" s="53" t="s">
        <v>93</v>
      </c>
      <c r="B1064" s="53" t="str">
        <f>IF(COUNTIF('Aglomeracje 2022 r.'!$C$13:$C$207,' Dane pomocnicze (ze spr. 21)'!C1064)=1,"TAK",IF(COUNTIF('Aglomeracje 2022 r.'!$C$13:$C$207,' Dane pomocnicze (ze spr. 21)'!C1064)&gt;1,"TAK, UWAGA, wystepuje w sprawozdaniu więcej niż jeden raz!!!","BRAK"))</f>
        <v>BRAK</v>
      </c>
      <c r="C1064" s="53" t="s">
        <v>1155</v>
      </c>
      <c r="D1064" s="53" t="s">
        <v>2772</v>
      </c>
      <c r="E1064" s="53" t="s">
        <v>1639</v>
      </c>
      <c r="F1064" s="53" t="s">
        <v>2611</v>
      </c>
      <c r="G1064" s="53" t="s">
        <v>2620</v>
      </c>
      <c r="H1064" s="53" t="s">
        <v>2619</v>
      </c>
      <c r="I1064" s="53" t="s">
        <v>1945</v>
      </c>
      <c r="J1064" s="53" t="s">
        <v>1809</v>
      </c>
      <c r="K1064" s="53" t="s">
        <v>2678</v>
      </c>
      <c r="L1064" s="53" t="s">
        <v>3715</v>
      </c>
      <c r="M1064" s="53" t="s">
        <v>2678</v>
      </c>
      <c r="N1064" s="53" t="s">
        <v>5620</v>
      </c>
      <c r="O1064" s="54">
        <v>2458</v>
      </c>
      <c r="P1064" s="53" t="s">
        <v>5428</v>
      </c>
      <c r="Q1064" s="53">
        <v>1</v>
      </c>
      <c r="R1064" s="55">
        <v>49.853900000000003</v>
      </c>
      <c r="S1064" s="55">
        <v>22.779199999999999</v>
      </c>
      <c r="T1064" s="55">
        <v>49.853900000000003</v>
      </c>
      <c r="U1064" s="55">
        <v>22.779199999999999</v>
      </c>
      <c r="V1064" s="53" t="s">
        <v>93</v>
      </c>
      <c r="W1064" s="85">
        <v>3.88</v>
      </c>
      <c r="X1064" s="87">
        <v>0</v>
      </c>
      <c r="Y1064" s="1" t="s">
        <v>7665</v>
      </c>
    </row>
    <row r="1065" spans="1:25" ht="50.1" hidden="1" customHeight="1" x14ac:dyDescent="0.25">
      <c r="A1065" s="53" t="s">
        <v>93</v>
      </c>
      <c r="B1065" s="53" t="str">
        <f>IF(COUNTIF('Aglomeracje 2022 r.'!$C$13:$C$207,' Dane pomocnicze (ze spr. 21)'!C1065)=1,"TAK",IF(COUNTIF('Aglomeracje 2022 r.'!$C$13:$C$207,' Dane pomocnicze (ze spr. 21)'!C1065)&gt;1,"TAK, UWAGA, wystepuje w sprawozdaniu więcej niż jeden raz!!!","BRAK"))</f>
        <v>BRAK</v>
      </c>
      <c r="C1065" s="53" t="s">
        <v>1156</v>
      </c>
      <c r="D1065" s="53" t="s">
        <v>2773</v>
      </c>
      <c r="E1065" s="53" t="s">
        <v>1639</v>
      </c>
      <c r="F1065" s="53" t="s">
        <v>2611</v>
      </c>
      <c r="G1065" s="53" t="s">
        <v>2128</v>
      </c>
      <c r="H1065" s="53" t="s">
        <v>2613</v>
      </c>
      <c r="I1065" s="53" t="s">
        <v>1945</v>
      </c>
      <c r="J1065" s="53" t="s">
        <v>1809</v>
      </c>
      <c r="K1065" s="53" t="s">
        <v>2773</v>
      </c>
      <c r="L1065" s="53" t="s">
        <v>3715</v>
      </c>
      <c r="M1065" s="53">
        <v>0</v>
      </c>
      <c r="N1065" s="53" t="s">
        <v>5621</v>
      </c>
      <c r="O1065" s="54">
        <v>2125</v>
      </c>
      <c r="P1065" s="53" t="s">
        <v>5622</v>
      </c>
      <c r="Q1065" s="53">
        <v>1</v>
      </c>
      <c r="R1065" s="55">
        <v>49.464599999999997</v>
      </c>
      <c r="S1065" s="55">
        <v>21.400300000000001</v>
      </c>
      <c r="T1065" s="55">
        <v>49.471899999999998</v>
      </c>
      <c r="U1065" s="55">
        <v>21.401900000000001</v>
      </c>
      <c r="V1065" s="53" t="s">
        <v>93</v>
      </c>
      <c r="W1065" s="85">
        <v>12.88</v>
      </c>
      <c r="X1065" s="87">
        <v>0</v>
      </c>
      <c r="Y1065" s="1" t="s">
        <v>7666</v>
      </c>
    </row>
    <row r="1066" spans="1:25" ht="50.1" hidden="1" customHeight="1" x14ac:dyDescent="0.25">
      <c r="A1066" s="53" t="s">
        <v>93</v>
      </c>
      <c r="B1066" s="53" t="str">
        <f>IF(COUNTIF('Aglomeracje 2022 r.'!$C$13:$C$207,' Dane pomocnicze (ze spr. 21)'!C1066)=1,"TAK",IF(COUNTIF('Aglomeracje 2022 r.'!$C$13:$C$207,' Dane pomocnicze (ze spr. 21)'!C1066)&gt;1,"TAK, UWAGA, wystepuje w sprawozdaniu więcej niż jeden raz!!!","BRAK"))</f>
        <v>BRAK</v>
      </c>
      <c r="C1066" s="53" t="s">
        <v>1157</v>
      </c>
      <c r="D1066" s="53" t="s">
        <v>2774</v>
      </c>
      <c r="E1066" s="53" t="s">
        <v>1650</v>
      </c>
      <c r="F1066" s="53" t="s">
        <v>2611</v>
      </c>
      <c r="G1066" s="53" t="s">
        <v>2659</v>
      </c>
      <c r="H1066" s="53" t="s">
        <v>2619</v>
      </c>
      <c r="I1066" s="53" t="s">
        <v>1945</v>
      </c>
      <c r="J1066" s="53" t="s">
        <v>1809</v>
      </c>
      <c r="K1066" s="53" t="s">
        <v>2739</v>
      </c>
      <c r="L1066" s="53" t="s">
        <v>3715</v>
      </c>
      <c r="M1066" s="53" t="s">
        <v>2739</v>
      </c>
      <c r="N1066" s="53" t="s">
        <v>5623</v>
      </c>
      <c r="O1066" s="54">
        <v>9690</v>
      </c>
      <c r="P1066" s="53" t="s">
        <v>5553</v>
      </c>
      <c r="Q1066" s="53">
        <v>2</v>
      </c>
      <c r="R1066" s="55">
        <v>49.369599999999998</v>
      </c>
      <c r="S1066" s="55">
        <v>22.419899999999998</v>
      </c>
      <c r="T1066" s="55">
        <v>0</v>
      </c>
      <c r="U1066" s="55">
        <v>0</v>
      </c>
      <c r="V1066" s="53" t="s">
        <v>93</v>
      </c>
      <c r="W1066" s="85">
        <v>14.282</v>
      </c>
      <c r="X1066" s="87">
        <v>0</v>
      </c>
      <c r="Y1066" s="1" t="s">
        <v>7667</v>
      </c>
    </row>
    <row r="1067" spans="1:25" ht="50.1" hidden="1" customHeight="1" x14ac:dyDescent="0.25">
      <c r="A1067" s="53" t="s">
        <v>93</v>
      </c>
      <c r="B1067" s="53" t="str">
        <f>IF(COUNTIF('Aglomeracje 2022 r.'!$C$13:$C$207,' Dane pomocnicze (ze spr. 21)'!C1067)=1,"TAK",IF(COUNTIF('Aglomeracje 2022 r.'!$C$13:$C$207,' Dane pomocnicze (ze spr. 21)'!C1067)&gt;1,"TAK, UWAGA, wystepuje w sprawozdaniu więcej niż jeden raz!!!","BRAK"))</f>
        <v>BRAK</v>
      </c>
      <c r="C1067" s="53" t="s">
        <v>1158</v>
      </c>
      <c r="D1067" s="53" t="s">
        <v>2775</v>
      </c>
      <c r="E1067" s="53" t="s">
        <v>1639</v>
      </c>
      <c r="F1067" s="53" t="s">
        <v>2611</v>
      </c>
      <c r="G1067" s="53" t="s">
        <v>2661</v>
      </c>
      <c r="H1067" s="53" t="s">
        <v>2613</v>
      </c>
      <c r="I1067" s="53" t="s">
        <v>1945</v>
      </c>
      <c r="J1067" s="53" t="s">
        <v>1809</v>
      </c>
      <c r="K1067" s="53" t="s">
        <v>2775</v>
      </c>
      <c r="L1067" s="53" t="s">
        <v>3715</v>
      </c>
      <c r="M1067" s="53" t="s">
        <v>2775</v>
      </c>
      <c r="N1067" s="53" t="s">
        <v>5624</v>
      </c>
      <c r="O1067" s="54">
        <v>2236</v>
      </c>
      <c r="P1067" s="53" t="s">
        <v>5625</v>
      </c>
      <c r="Q1067" s="53">
        <v>1</v>
      </c>
      <c r="R1067" s="55">
        <v>49.855400000000003</v>
      </c>
      <c r="S1067" s="55">
        <v>21.901599999999998</v>
      </c>
      <c r="T1067" s="55">
        <v>49.513599999999997</v>
      </c>
      <c r="U1067" s="55">
        <v>21.542200000000001</v>
      </c>
      <c r="V1067" s="53" t="s">
        <v>93</v>
      </c>
      <c r="W1067" s="85">
        <v>0</v>
      </c>
      <c r="X1067" s="87">
        <v>0</v>
      </c>
      <c r="Y1067" s="1" t="s">
        <v>7166</v>
      </c>
    </row>
    <row r="1068" spans="1:25" ht="50.1" hidden="1" customHeight="1" x14ac:dyDescent="0.25">
      <c r="A1068" s="53" t="s">
        <v>93</v>
      </c>
      <c r="B1068" s="53" t="str">
        <f>IF(COUNTIF('Aglomeracje 2022 r.'!$C$13:$C$207,' Dane pomocnicze (ze spr. 21)'!C1068)=1,"TAK",IF(COUNTIF('Aglomeracje 2022 r.'!$C$13:$C$207,' Dane pomocnicze (ze spr. 21)'!C1068)&gt;1,"TAK, UWAGA, wystepuje w sprawozdaniu więcej niż jeden raz!!!","BRAK"))</f>
        <v>BRAK</v>
      </c>
      <c r="C1068" s="53" t="s">
        <v>1159</v>
      </c>
      <c r="D1068" s="53" t="s">
        <v>2776</v>
      </c>
      <c r="E1068" s="53" t="s">
        <v>1639</v>
      </c>
      <c r="F1068" s="53" t="s">
        <v>2611</v>
      </c>
      <c r="G1068" s="53" t="s">
        <v>2646</v>
      </c>
      <c r="H1068" s="53" t="s">
        <v>2613</v>
      </c>
      <c r="I1068" s="53" t="s">
        <v>1945</v>
      </c>
      <c r="J1068" s="53" t="s">
        <v>1809</v>
      </c>
      <c r="K1068" s="53" t="s">
        <v>2776</v>
      </c>
      <c r="L1068" s="53" t="s">
        <v>3715</v>
      </c>
      <c r="M1068" s="53" t="s">
        <v>2776</v>
      </c>
      <c r="N1068" s="53" t="s">
        <v>5626</v>
      </c>
      <c r="O1068" s="54">
        <v>5229</v>
      </c>
      <c r="P1068" s="53">
        <v>0</v>
      </c>
      <c r="Q1068" s="53">
        <v>1</v>
      </c>
      <c r="R1068" s="55">
        <v>49.980400000000003</v>
      </c>
      <c r="S1068" s="55">
        <v>22.126200000000001</v>
      </c>
      <c r="T1068" s="55">
        <v>49.9786</v>
      </c>
      <c r="U1068" s="55">
        <v>22.116099999999999</v>
      </c>
      <c r="V1068" s="53" t="s">
        <v>93</v>
      </c>
      <c r="W1068" s="85">
        <v>0</v>
      </c>
      <c r="X1068" s="87">
        <v>0</v>
      </c>
      <c r="Y1068" s="1" t="s">
        <v>7166</v>
      </c>
    </row>
    <row r="1069" spans="1:25" ht="50.1" hidden="1" customHeight="1" x14ac:dyDescent="0.25">
      <c r="A1069" s="53" t="s">
        <v>93</v>
      </c>
      <c r="B1069" s="53" t="str">
        <f>IF(COUNTIF('Aglomeracje 2022 r.'!$C$13:$C$207,' Dane pomocnicze (ze spr. 21)'!C1069)=1,"TAK",IF(COUNTIF('Aglomeracje 2022 r.'!$C$13:$C$207,' Dane pomocnicze (ze spr. 21)'!C1069)&gt;1,"TAK, UWAGA, wystepuje w sprawozdaniu więcej niż jeden raz!!!","BRAK"))</f>
        <v>BRAK</v>
      </c>
      <c r="C1069" s="53" t="s">
        <v>1160</v>
      </c>
      <c r="D1069" s="53" t="s">
        <v>2777</v>
      </c>
      <c r="E1069" s="53" t="s">
        <v>1639</v>
      </c>
      <c r="F1069" s="53" t="s">
        <v>2611</v>
      </c>
      <c r="G1069" s="53" t="s">
        <v>2646</v>
      </c>
      <c r="H1069" s="53" t="s">
        <v>1944</v>
      </c>
      <c r="I1069" s="53" t="s">
        <v>1945</v>
      </c>
      <c r="J1069" s="53" t="s">
        <v>1809</v>
      </c>
      <c r="K1069" s="53" t="s">
        <v>2651</v>
      </c>
      <c r="L1069" s="53" t="s">
        <v>3669</v>
      </c>
      <c r="M1069" s="53" t="s">
        <v>2651</v>
      </c>
      <c r="N1069" s="53" t="s">
        <v>5627</v>
      </c>
      <c r="O1069" s="54">
        <v>2614</v>
      </c>
      <c r="P1069" s="53" t="s">
        <v>5628</v>
      </c>
      <c r="Q1069" s="53">
        <v>1</v>
      </c>
      <c r="R1069" s="55">
        <v>50.151299999999999</v>
      </c>
      <c r="S1069" s="55">
        <v>21.962599999999998</v>
      </c>
      <c r="T1069" s="55">
        <v>50.123899999999999</v>
      </c>
      <c r="U1069" s="55">
        <v>21.590399999999999</v>
      </c>
      <c r="V1069" s="53" t="s">
        <v>93</v>
      </c>
      <c r="W1069" s="85">
        <v>0</v>
      </c>
      <c r="X1069" s="87">
        <v>0</v>
      </c>
      <c r="Y1069" s="1" t="s">
        <v>7166</v>
      </c>
    </row>
    <row r="1070" spans="1:25" ht="50.1" hidden="1" customHeight="1" x14ac:dyDescent="0.25">
      <c r="A1070" s="53" t="s">
        <v>93</v>
      </c>
      <c r="B1070" s="53" t="str">
        <f>IF(COUNTIF('Aglomeracje 2022 r.'!$C$13:$C$207,' Dane pomocnicze (ze spr. 21)'!C1070)=1,"TAK",IF(COUNTIF('Aglomeracje 2022 r.'!$C$13:$C$207,' Dane pomocnicze (ze spr. 21)'!C1070)&gt;1,"TAK, UWAGA, wystepuje w sprawozdaniu więcej niż jeden raz!!!","BRAK"))</f>
        <v>BRAK</v>
      </c>
      <c r="C1070" s="53" t="s">
        <v>1161</v>
      </c>
      <c r="D1070" s="53" t="s">
        <v>2778</v>
      </c>
      <c r="E1070" s="53" t="s">
        <v>1639</v>
      </c>
      <c r="F1070" s="53" t="s">
        <v>2611</v>
      </c>
      <c r="G1070" s="53" t="s">
        <v>2659</v>
      </c>
      <c r="H1070" s="53" t="s">
        <v>2619</v>
      </c>
      <c r="I1070" s="53" t="s">
        <v>1945</v>
      </c>
      <c r="J1070" s="53" t="s">
        <v>1809</v>
      </c>
      <c r="K1070" s="53" t="s">
        <v>5629</v>
      </c>
      <c r="L1070" s="53" t="s">
        <v>3821</v>
      </c>
      <c r="M1070" s="53" t="s">
        <v>5629</v>
      </c>
      <c r="N1070" s="53" t="s">
        <v>5630</v>
      </c>
      <c r="O1070" s="54">
        <v>2276</v>
      </c>
      <c r="P1070" s="53" t="s">
        <v>5631</v>
      </c>
      <c r="Q1070" s="53">
        <v>1</v>
      </c>
      <c r="R1070" s="55">
        <v>49.458500000000001</v>
      </c>
      <c r="S1070" s="55">
        <v>22.404199999999999</v>
      </c>
      <c r="T1070" s="55">
        <v>49.2712</v>
      </c>
      <c r="U1070" s="55">
        <v>22.23</v>
      </c>
      <c r="V1070" s="53" t="s">
        <v>93</v>
      </c>
      <c r="W1070" s="85">
        <v>0</v>
      </c>
      <c r="X1070" s="87">
        <v>0</v>
      </c>
      <c r="Y1070" s="1" t="s">
        <v>7166</v>
      </c>
    </row>
    <row r="1071" spans="1:25" ht="50.1" hidden="1" customHeight="1" x14ac:dyDescent="0.25">
      <c r="A1071" s="53" t="s">
        <v>93</v>
      </c>
      <c r="B1071" s="53" t="str">
        <f>IF(COUNTIF('Aglomeracje 2022 r.'!$C$13:$C$207,' Dane pomocnicze (ze spr. 21)'!C1071)=1,"TAK",IF(COUNTIF('Aglomeracje 2022 r.'!$C$13:$C$207,' Dane pomocnicze (ze spr. 21)'!C1071)&gt;1,"TAK, UWAGA, wystepuje w sprawozdaniu więcej niż jeden raz!!!","BRAK"))</f>
        <v>BRAK</v>
      </c>
      <c r="C1071" s="53" t="s">
        <v>1162</v>
      </c>
      <c r="D1071" s="53" t="s">
        <v>2779</v>
      </c>
      <c r="E1071" s="53" t="s">
        <v>1639</v>
      </c>
      <c r="F1071" s="53" t="s">
        <v>2611</v>
      </c>
      <c r="G1071" s="53" t="s">
        <v>2616</v>
      </c>
      <c r="H1071" s="53" t="s">
        <v>2220</v>
      </c>
      <c r="I1071" s="53" t="s">
        <v>1945</v>
      </c>
      <c r="J1071" s="53" t="s">
        <v>1809</v>
      </c>
      <c r="K1071" s="53" t="s">
        <v>2779</v>
      </c>
      <c r="L1071" s="53" t="s">
        <v>3715</v>
      </c>
      <c r="M1071" s="53" t="s">
        <v>2779</v>
      </c>
      <c r="N1071" s="53" t="s">
        <v>5632</v>
      </c>
      <c r="O1071" s="54">
        <v>3749</v>
      </c>
      <c r="P1071" s="53" t="s">
        <v>5633</v>
      </c>
      <c r="Q1071" s="53">
        <v>1</v>
      </c>
      <c r="R1071" s="55">
        <v>49.5242</v>
      </c>
      <c r="S1071" s="55">
        <v>21.183800000000002</v>
      </c>
      <c r="T1071" s="55">
        <v>49.524500000000003</v>
      </c>
      <c r="U1071" s="55">
        <v>21.1953</v>
      </c>
      <c r="V1071" s="53" t="s">
        <v>93</v>
      </c>
      <c r="W1071" s="85">
        <v>5.6</v>
      </c>
      <c r="X1071" s="87">
        <v>0</v>
      </c>
      <c r="Y1071" s="1" t="s">
        <v>7286</v>
      </c>
    </row>
    <row r="1072" spans="1:25" ht="50.1" hidden="1" customHeight="1" x14ac:dyDescent="0.25">
      <c r="A1072" s="53" t="s">
        <v>93</v>
      </c>
      <c r="B1072" s="53" t="str">
        <f>IF(COUNTIF('Aglomeracje 2022 r.'!$C$13:$C$207,' Dane pomocnicze (ze spr. 21)'!C1072)=1,"TAK",IF(COUNTIF('Aglomeracje 2022 r.'!$C$13:$C$207,' Dane pomocnicze (ze spr. 21)'!C1072)&gt;1,"TAK, UWAGA, wystepuje w sprawozdaniu więcej niż jeden raz!!!","BRAK"))</f>
        <v>BRAK</v>
      </c>
      <c r="C1072" s="53" t="s">
        <v>1163</v>
      </c>
      <c r="D1072" s="53" t="s">
        <v>2780</v>
      </c>
      <c r="E1072" s="53" t="s">
        <v>1745</v>
      </c>
      <c r="F1072" s="53" t="s">
        <v>2611</v>
      </c>
      <c r="G1072" s="53" t="s">
        <v>2638</v>
      </c>
      <c r="H1072" s="53" t="s">
        <v>2220</v>
      </c>
      <c r="I1072" s="53" t="s">
        <v>1945</v>
      </c>
      <c r="J1072" s="53" t="s">
        <v>1809</v>
      </c>
      <c r="K1072" s="53" t="s">
        <v>2647</v>
      </c>
      <c r="L1072" s="53" t="s">
        <v>3669</v>
      </c>
      <c r="M1072" s="53" t="s">
        <v>2647</v>
      </c>
      <c r="N1072" s="53" t="s">
        <v>5634</v>
      </c>
      <c r="O1072" s="54">
        <v>3059</v>
      </c>
      <c r="P1072" s="53" t="s">
        <v>5635</v>
      </c>
      <c r="Q1072" s="53">
        <v>0</v>
      </c>
      <c r="R1072" s="55">
        <v>50.031300000000002</v>
      </c>
      <c r="S1072" s="55">
        <v>21.364599999999999</v>
      </c>
      <c r="T1072" s="55">
        <v>50.034599999999998</v>
      </c>
      <c r="U1072" s="55">
        <v>21.372399999999999</v>
      </c>
      <c r="V1072" s="53" t="s">
        <v>93</v>
      </c>
      <c r="W1072" s="85">
        <v>0</v>
      </c>
      <c r="X1072" s="87">
        <v>0</v>
      </c>
      <c r="Y1072" s="1" t="s">
        <v>7166</v>
      </c>
    </row>
    <row r="1073" spans="1:25" ht="50.1" hidden="1" customHeight="1" x14ac:dyDescent="0.25">
      <c r="A1073" s="53" t="s">
        <v>93</v>
      </c>
      <c r="B1073" s="53" t="str">
        <f>IF(COUNTIF('Aglomeracje 2022 r.'!$C$13:$C$207,' Dane pomocnicze (ze spr. 21)'!C1073)=1,"TAK",IF(COUNTIF('Aglomeracje 2022 r.'!$C$13:$C$207,' Dane pomocnicze (ze spr. 21)'!C1073)&gt;1,"TAK, UWAGA, wystepuje w sprawozdaniu więcej niż jeden raz!!!","BRAK"))</f>
        <v>BRAK</v>
      </c>
      <c r="C1073" s="53" t="s">
        <v>1164</v>
      </c>
      <c r="D1073" s="53" t="s">
        <v>2781</v>
      </c>
      <c r="E1073" s="53" t="s">
        <v>1745</v>
      </c>
      <c r="F1073" s="53" t="s">
        <v>2611</v>
      </c>
      <c r="G1073" s="53" t="s">
        <v>2623</v>
      </c>
      <c r="H1073" s="53" t="s">
        <v>1944</v>
      </c>
      <c r="I1073" s="53" t="s">
        <v>1945</v>
      </c>
      <c r="J1073" s="53" t="s">
        <v>1809</v>
      </c>
      <c r="K1073" s="53" t="s">
        <v>2630</v>
      </c>
      <c r="L1073" s="53" t="s">
        <v>3715</v>
      </c>
      <c r="M1073" s="53" t="s">
        <v>2630</v>
      </c>
      <c r="N1073" s="53" t="s">
        <v>5636</v>
      </c>
      <c r="O1073" s="54">
        <v>3309</v>
      </c>
      <c r="P1073" s="53" t="s">
        <v>5360</v>
      </c>
      <c r="Q1073" s="53">
        <v>0</v>
      </c>
      <c r="R1073" s="55">
        <v>50.262999999999998</v>
      </c>
      <c r="S1073" s="55">
        <v>22.417200000000001</v>
      </c>
      <c r="T1073" s="55">
        <v>50.256399999999999</v>
      </c>
      <c r="U1073" s="55">
        <v>22.4633</v>
      </c>
      <c r="V1073" s="53" t="s">
        <v>93</v>
      </c>
      <c r="W1073" s="85">
        <v>0.4</v>
      </c>
      <c r="X1073" s="87">
        <v>0</v>
      </c>
      <c r="Y1073" s="1" t="s">
        <v>7169</v>
      </c>
    </row>
    <row r="1074" spans="1:25" ht="50.1" hidden="1" customHeight="1" x14ac:dyDescent="0.25">
      <c r="A1074" s="53" t="s">
        <v>93</v>
      </c>
      <c r="B1074" s="53" t="str">
        <f>IF(COUNTIF('Aglomeracje 2022 r.'!$C$13:$C$207,' Dane pomocnicze (ze spr. 21)'!C1074)=1,"TAK",IF(COUNTIF('Aglomeracje 2022 r.'!$C$13:$C$207,' Dane pomocnicze (ze spr. 21)'!C1074)&gt;1,"TAK, UWAGA, wystepuje w sprawozdaniu więcej niż jeden raz!!!","BRAK"))</f>
        <v>BRAK</v>
      </c>
      <c r="C1074" s="53" t="s">
        <v>1165</v>
      </c>
      <c r="D1074" s="53" t="s">
        <v>2782</v>
      </c>
      <c r="E1074" s="53" t="s">
        <v>1745</v>
      </c>
      <c r="F1074" s="53" t="s">
        <v>2611</v>
      </c>
      <c r="G1074" s="53" t="s">
        <v>2623</v>
      </c>
      <c r="H1074" s="53" t="s">
        <v>1944</v>
      </c>
      <c r="I1074" s="53" t="s">
        <v>1945</v>
      </c>
      <c r="J1074" s="53" t="s">
        <v>1809</v>
      </c>
      <c r="K1074" s="53" t="s">
        <v>2622</v>
      </c>
      <c r="L1074" s="53" t="s">
        <v>3641</v>
      </c>
      <c r="M1074" s="53" t="s">
        <v>2622</v>
      </c>
      <c r="N1074" s="53" t="s">
        <v>5637</v>
      </c>
      <c r="O1074" s="54">
        <v>3070</v>
      </c>
      <c r="P1074" s="53" t="s">
        <v>5338</v>
      </c>
      <c r="Q1074" s="53">
        <v>0</v>
      </c>
      <c r="R1074" s="55">
        <v>50.2851</v>
      </c>
      <c r="S1074" s="55">
        <v>22.251899999999999</v>
      </c>
      <c r="T1074" s="55">
        <v>50.280700000000003</v>
      </c>
      <c r="U1074" s="55">
        <v>22.270199999999999</v>
      </c>
      <c r="V1074" s="53" t="s">
        <v>93</v>
      </c>
      <c r="W1074" s="85">
        <v>34</v>
      </c>
      <c r="X1074" s="87">
        <v>0</v>
      </c>
      <c r="Y1074" s="1" t="s">
        <v>7668</v>
      </c>
    </row>
    <row r="1075" spans="1:25" ht="50.1" hidden="1" customHeight="1" x14ac:dyDescent="0.25">
      <c r="A1075" s="53" t="s">
        <v>93</v>
      </c>
      <c r="B1075" s="53" t="str">
        <f>IF(COUNTIF('Aglomeracje 2022 r.'!$C$13:$C$207,' Dane pomocnicze (ze spr. 21)'!C1075)=1,"TAK",IF(COUNTIF('Aglomeracje 2022 r.'!$C$13:$C$207,' Dane pomocnicze (ze spr. 21)'!C1075)&gt;1,"TAK, UWAGA, wystepuje w sprawozdaniu więcej niż jeden raz!!!","BRAK"))</f>
        <v>BRAK</v>
      </c>
      <c r="C1075" s="53" t="s">
        <v>1166</v>
      </c>
      <c r="D1075" s="53" t="s">
        <v>2783</v>
      </c>
      <c r="E1075" s="53" t="s">
        <v>1639</v>
      </c>
      <c r="F1075" s="53" t="s">
        <v>2611</v>
      </c>
      <c r="G1075" s="53" t="s">
        <v>2614</v>
      </c>
      <c r="H1075" s="53" t="s">
        <v>2220</v>
      </c>
      <c r="I1075" s="53" t="s">
        <v>1945</v>
      </c>
      <c r="J1075" s="53" t="s">
        <v>1809</v>
      </c>
      <c r="K1075" s="53" t="s">
        <v>2783</v>
      </c>
      <c r="L1075" s="53" t="s">
        <v>3715</v>
      </c>
      <c r="M1075" s="53" t="s">
        <v>5638</v>
      </c>
      <c r="N1075" s="53" t="s">
        <v>5639</v>
      </c>
      <c r="O1075" s="54">
        <v>6960</v>
      </c>
      <c r="P1075" s="53" t="s">
        <v>5640</v>
      </c>
      <c r="Q1075" s="53">
        <v>1</v>
      </c>
      <c r="R1075" s="55">
        <v>49.749699999999997</v>
      </c>
      <c r="S1075" s="55">
        <v>21.337199999999999</v>
      </c>
      <c r="T1075" s="55">
        <v>49.727600000000002</v>
      </c>
      <c r="U1075" s="55">
        <v>21.384499999999999</v>
      </c>
      <c r="V1075" s="53" t="s">
        <v>93</v>
      </c>
      <c r="W1075" s="85">
        <v>25.3</v>
      </c>
      <c r="X1075" s="87">
        <v>2</v>
      </c>
      <c r="Y1075" s="1" t="s">
        <v>7669</v>
      </c>
    </row>
    <row r="1076" spans="1:25" ht="50.1" hidden="1" customHeight="1" x14ac:dyDescent="0.25">
      <c r="A1076" s="53" t="s">
        <v>93</v>
      </c>
      <c r="B1076" s="53" t="str">
        <f>IF(COUNTIF('Aglomeracje 2022 r.'!$C$13:$C$207,' Dane pomocnicze (ze spr. 21)'!C1076)=1,"TAK",IF(COUNTIF('Aglomeracje 2022 r.'!$C$13:$C$207,' Dane pomocnicze (ze spr. 21)'!C1076)&gt;1,"TAK, UWAGA, wystepuje w sprawozdaniu więcej niż jeden raz!!!","BRAK"))</f>
        <v>BRAK</v>
      </c>
      <c r="C1076" s="53" t="s">
        <v>1167</v>
      </c>
      <c r="D1076" s="53" t="s">
        <v>2784</v>
      </c>
      <c r="E1076" s="53" t="s">
        <v>1745</v>
      </c>
      <c r="F1076" s="53" t="s">
        <v>2611</v>
      </c>
      <c r="G1076" s="53" t="s">
        <v>2616</v>
      </c>
      <c r="H1076" s="53" t="s">
        <v>2220</v>
      </c>
      <c r="I1076" s="53" t="s">
        <v>1945</v>
      </c>
      <c r="J1076" s="53" t="s">
        <v>1809</v>
      </c>
      <c r="K1076" s="53" t="s">
        <v>5378</v>
      </c>
      <c r="L1076" s="53" t="s">
        <v>3715</v>
      </c>
      <c r="M1076" s="53" t="s">
        <v>5378</v>
      </c>
      <c r="N1076" s="53" t="s">
        <v>5641</v>
      </c>
      <c r="O1076" s="54">
        <v>5436</v>
      </c>
      <c r="P1076" s="53" t="s">
        <v>1637</v>
      </c>
      <c r="Q1076" s="53">
        <v>0</v>
      </c>
      <c r="R1076" s="55">
        <v>50.0488</v>
      </c>
      <c r="S1076" s="55">
        <v>21.411300000000001</v>
      </c>
      <c r="T1076" s="55">
        <v>50.023299999999999</v>
      </c>
      <c r="U1076" s="55">
        <v>21.381900000000002</v>
      </c>
      <c r="V1076" s="53" t="s">
        <v>93</v>
      </c>
      <c r="W1076" s="85">
        <v>0</v>
      </c>
      <c r="X1076" s="87">
        <v>0</v>
      </c>
      <c r="Y1076" s="1" t="s">
        <v>7166</v>
      </c>
    </row>
    <row r="1077" spans="1:25" ht="50.1" hidden="1" customHeight="1" x14ac:dyDescent="0.25">
      <c r="A1077" s="53" t="s">
        <v>93</v>
      </c>
      <c r="B1077" s="53" t="str">
        <f>IF(COUNTIF('Aglomeracje 2022 r.'!$C$13:$C$207,' Dane pomocnicze (ze spr. 21)'!C1077)=1,"TAK",IF(COUNTIF('Aglomeracje 2022 r.'!$C$13:$C$207,' Dane pomocnicze (ze spr. 21)'!C1077)&gt;1,"TAK, UWAGA, wystepuje w sprawozdaniu więcej niż jeden raz!!!","BRAK"))</f>
        <v>BRAK</v>
      </c>
      <c r="C1077" s="53" t="s">
        <v>1168</v>
      </c>
      <c r="D1077" s="53" t="s">
        <v>2785</v>
      </c>
      <c r="E1077" s="53" t="s">
        <v>2370</v>
      </c>
      <c r="F1077" s="53" t="s">
        <v>2611</v>
      </c>
      <c r="G1077" s="53" t="s">
        <v>2618</v>
      </c>
      <c r="H1077" s="53" t="s">
        <v>2220</v>
      </c>
      <c r="I1077" s="53" t="s">
        <v>1945</v>
      </c>
      <c r="J1077" s="53" t="s">
        <v>1809</v>
      </c>
      <c r="K1077" s="53" t="s">
        <v>2617</v>
      </c>
      <c r="L1077" s="53" t="s">
        <v>3715</v>
      </c>
      <c r="M1077" s="53" t="s">
        <v>5642</v>
      </c>
      <c r="N1077" s="53" t="s">
        <v>5643</v>
      </c>
      <c r="O1077" s="54">
        <v>9500</v>
      </c>
      <c r="P1077" s="53" t="s">
        <v>5644</v>
      </c>
      <c r="Q1077" s="53">
        <v>0</v>
      </c>
      <c r="R1077" s="55">
        <v>50.290500000000002</v>
      </c>
      <c r="S1077" s="55">
        <v>21.428599999999999</v>
      </c>
      <c r="T1077" s="55">
        <v>0</v>
      </c>
      <c r="U1077" s="55">
        <v>0</v>
      </c>
      <c r="V1077" s="53" t="s">
        <v>93</v>
      </c>
      <c r="W1077" s="85">
        <v>0</v>
      </c>
      <c r="X1077" s="87">
        <v>0</v>
      </c>
      <c r="Y1077" s="1" t="s">
        <v>7166</v>
      </c>
    </row>
    <row r="1078" spans="1:25" ht="50.1" hidden="1" customHeight="1" x14ac:dyDescent="0.25">
      <c r="A1078" s="53" t="s">
        <v>94</v>
      </c>
      <c r="B1078" s="53" t="str">
        <f>IF(COUNTIF('Aglomeracje 2022 r.'!$C$13:$C$207,' Dane pomocnicze (ze spr. 21)'!C1078)=1,"TAK",IF(COUNTIF('Aglomeracje 2022 r.'!$C$13:$C$207,' Dane pomocnicze (ze spr. 21)'!C1078)&gt;1,"TAK, UWAGA, wystepuje w sprawozdaniu więcej niż jeden raz!!!","BRAK"))</f>
        <v>BRAK</v>
      </c>
      <c r="C1078" s="53" t="s">
        <v>1169</v>
      </c>
      <c r="D1078" s="53" t="s">
        <v>2875</v>
      </c>
      <c r="E1078" s="53" t="s">
        <v>1639</v>
      </c>
      <c r="F1078" s="53" t="s">
        <v>2836</v>
      </c>
      <c r="G1078" s="53" t="s">
        <v>2866</v>
      </c>
      <c r="H1078" s="53" t="s">
        <v>2876</v>
      </c>
      <c r="I1078" s="53" t="s">
        <v>1732</v>
      </c>
      <c r="J1078" s="53" t="s">
        <v>1636</v>
      </c>
      <c r="K1078" s="53" t="s">
        <v>2875</v>
      </c>
      <c r="L1078" s="53" t="s">
        <v>3669</v>
      </c>
      <c r="M1078" s="53" t="s">
        <v>2875</v>
      </c>
      <c r="N1078" s="53" t="s">
        <v>5794</v>
      </c>
      <c r="O1078" s="54">
        <v>15043</v>
      </c>
      <c r="P1078" s="53" t="s">
        <v>5795</v>
      </c>
      <c r="Q1078" s="53">
        <v>1</v>
      </c>
      <c r="R1078" s="55">
        <v>53.999400000000001</v>
      </c>
      <c r="S1078" s="55">
        <v>16.974399999999999</v>
      </c>
      <c r="T1078" s="55">
        <v>54.015000000000001</v>
      </c>
      <c r="U1078" s="55">
        <v>16.964700000000001</v>
      </c>
      <c r="V1078" s="53" t="s">
        <v>94</v>
      </c>
      <c r="W1078" s="85">
        <v>0</v>
      </c>
      <c r="X1078" s="87">
        <v>0</v>
      </c>
      <c r="Y1078" s="1" t="s">
        <v>7166</v>
      </c>
    </row>
    <row r="1079" spans="1:25" ht="50.1" hidden="1" customHeight="1" x14ac:dyDescent="0.25">
      <c r="A1079" s="53" t="s">
        <v>94</v>
      </c>
      <c r="B1079" s="53" t="str">
        <f>IF(COUNTIF('Aglomeracje 2022 r.'!$C$13:$C$207,' Dane pomocnicze (ze spr. 21)'!C1079)=1,"TAK",IF(COUNTIF('Aglomeracje 2022 r.'!$C$13:$C$207,' Dane pomocnicze (ze spr. 21)'!C1079)&gt;1,"TAK, UWAGA, wystepuje w sprawozdaniu więcej niż jeden raz!!!","BRAK"))</f>
        <v>BRAK</v>
      </c>
      <c r="C1079" s="53" t="s">
        <v>1170</v>
      </c>
      <c r="D1079" s="53" t="s">
        <v>2879</v>
      </c>
      <c r="E1079" s="53" t="s">
        <v>1639</v>
      </c>
      <c r="F1079" s="53" t="s">
        <v>2836</v>
      </c>
      <c r="G1079" s="53" t="s">
        <v>2840</v>
      </c>
      <c r="H1079" s="53" t="s">
        <v>2876</v>
      </c>
      <c r="I1079" s="53" t="s">
        <v>1732</v>
      </c>
      <c r="J1079" s="53" t="s">
        <v>1636</v>
      </c>
      <c r="K1079" s="53" t="s">
        <v>5801</v>
      </c>
      <c r="L1079" s="53" t="s">
        <v>3669</v>
      </c>
      <c r="M1079" s="53" t="s">
        <v>5802</v>
      </c>
      <c r="N1079" s="53" t="s">
        <v>5803</v>
      </c>
      <c r="O1079" s="54">
        <v>7617</v>
      </c>
      <c r="P1079" s="53" t="s">
        <v>5804</v>
      </c>
      <c r="Q1079" s="53">
        <v>1</v>
      </c>
      <c r="R1079" s="55">
        <v>54.243000000000002</v>
      </c>
      <c r="S1079" s="55">
        <v>16.888999999999999</v>
      </c>
      <c r="T1079" s="55">
        <v>54.2515</v>
      </c>
      <c r="U1079" s="55">
        <v>16.892900000000001</v>
      </c>
      <c r="V1079" s="53" t="s">
        <v>94</v>
      </c>
      <c r="W1079" s="85">
        <v>0</v>
      </c>
      <c r="X1079" s="87">
        <v>0</v>
      </c>
      <c r="Y1079" s="1" t="s">
        <v>7166</v>
      </c>
    </row>
    <row r="1080" spans="1:25" ht="50.1" hidden="1" customHeight="1" x14ac:dyDescent="0.25">
      <c r="A1080" s="53" t="s">
        <v>94</v>
      </c>
      <c r="B1080" s="53" t="str">
        <f>IF(COUNTIF('Aglomeracje 2022 r.'!$C$13:$C$207,' Dane pomocnicze (ze spr. 21)'!C1080)=1,"TAK",IF(COUNTIF('Aglomeracje 2022 r.'!$C$13:$C$207,' Dane pomocnicze (ze spr. 21)'!C1080)&gt;1,"TAK, UWAGA, wystepuje w sprawozdaniu więcej niż jeden raz!!!","BRAK"))</f>
        <v>BRAK</v>
      </c>
      <c r="C1080" s="53" t="s">
        <v>1171</v>
      </c>
      <c r="D1080" s="53" t="s">
        <v>3488</v>
      </c>
      <c r="E1080" s="53" t="s">
        <v>1639</v>
      </c>
      <c r="F1080" s="53" t="s">
        <v>3489</v>
      </c>
      <c r="G1080" s="53" t="s">
        <v>94</v>
      </c>
      <c r="H1080" s="53" t="s">
        <v>94</v>
      </c>
      <c r="I1080" s="53" t="s">
        <v>1732</v>
      </c>
      <c r="J1080" s="53" t="s">
        <v>1636</v>
      </c>
      <c r="K1080" s="53" t="s">
        <v>94</v>
      </c>
      <c r="L1080" s="53" t="s">
        <v>3617</v>
      </c>
      <c r="M1080" s="53" t="s">
        <v>94</v>
      </c>
      <c r="N1080" s="53" t="s">
        <v>6933</v>
      </c>
      <c r="O1080" s="54">
        <v>374713</v>
      </c>
      <c r="P1080" s="53" t="s">
        <v>6934</v>
      </c>
      <c r="Q1080" s="53">
        <v>1</v>
      </c>
      <c r="R1080" s="55">
        <v>53.438299999999998</v>
      </c>
      <c r="S1080" s="55">
        <v>14.543100000000001</v>
      </c>
      <c r="T1080" s="55">
        <v>53.400599999999997</v>
      </c>
      <c r="U1080" s="55">
        <v>14.546099999999999</v>
      </c>
      <c r="V1080" s="53" t="s">
        <v>94</v>
      </c>
      <c r="W1080" s="85">
        <v>2</v>
      </c>
      <c r="X1080" s="87">
        <v>16</v>
      </c>
      <c r="Y1080" s="1" t="s">
        <v>7670</v>
      </c>
    </row>
    <row r="1081" spans="1:25" ht="50.1" hidden="1" customHeight="1" x14ac:dyDescent="0.25">
      <c r="A1081" s="53" t="s">
        <v>94</v>
      </c>
      <c r="B1081" s="53" t="str">
        <f>IF(COUNTIF('Aglomeracje 2022 r.'!$C$13:$C$207,' Dane pomocnicze (ze spr. 21)'!C1081)=1,"TAK",IF(COUNTIF('Aglomeracje 2022 r.'!$C$13:$C$207,' Dane pomocnicze (ze spr. 21)'!C1081)&gt;1,"TAK, UWAGA, wystepuje w sprawozdaniu więcej niż jeden raz!!!","BRAK"))</f>
        <v>BRAK</v>
      </c>
      <c r="C1081" s="53" t="s">
        <v>1172</v>
      </c>
      <c r="D1081" s="53" t="s">
        <v>2876</v>
      </c>
      <c r="E1081" s="53" t="s">
        <v>1639</v>
      </c>
      <c r="F1081" s="53" t="s">
        <v>3489</v>
      </c>
      <c r="G1081" s="53" t="s">
        <v>2876</v>
      </c>
      <c r="H1081" s="53" t="s">
        <v>2876</v>
      </c>
      <c r="I1081" s="53" t="s">
        <v>1732</v>
      </c>
      <c r="J1081" s="53" t="s">
        <v>1636</v>
      </c>
      <c r="K1081" s="53" t="s">
        <v>2876</v>
      </c>
      <c r="L1081" s="53" t="s">
        <v>3617</v>
      </c>
      <c r="M1081" s="53" t="s">
        <v>6935</v>
      </c>
      <c r="N1081" s="53" t="s">
        <v>6936</v>
      </c>
      <c r="O1081" s="54">
        <v>135004</v>
      </c>
      <c r="P1081" s="53" t="s">
        <v>6937</v>
      </c>
      <c r="Q1081" s="53">
        <v>1</v>
      </c>
      <c r="R1081" s="55">
        <v>54.191000000000003</v>
      </c>
      <c r="S1081" s="55">
        <v>16.181799999999999</v>
      </c>
      <c r="T1081" s="55">
        <v>54.135800000000003</v>
      </c>
      <c r="U1081" s="55">
        <v>16.084499999999998</v>
      </c>
      <c r="V1081" s="53" t="s">
        <v>94</v>
      </c>
      <c r="W1081" s="85">
        <v>4.8</v>
      </c>
      <c r="X1081" s="87">
        <v>5.3</v>
      </c>
      <c r="Y1081" s="1" t="s">
        <v>7671</v>
      </c>
    </row>
    <row r="1082" spans="1:25" ht="50.1" hidden="1" customHeight="1" x14ac:dyDescent="0.25">
      <c r="A1082" s="53" t="s">
        <v>94</v>
      </c>
      <c r="B1082" s="53" t="str">
        <f>IF(COUNTIF('Aglomeracje 2022 r.'!$C$13:$C$207,' Dane pomocnicze (ze spr. 21)'!C1082)=1,"TAK",IF(COUNTIF('Aglomeracje 2022 r.'!$C$13:$C$207,' Dane pomocnicze (ze spr. 21)'!C1082)&gt;1,"TAK, UWAGA, wystepuje w sprawozdaniu więcej niż jeden raz!!!","BRAK"))</f>
        <v>BRAK</v>
      </c>
      <c r="C1082" s="53" t="s">
        <v>1173</v>
      </c>
      <c r="D1082" s="53" t="s">
        <v>3490</v>
      </c>
      <c r="E1082" s="53" t="s">
        <v>1639</v>
      </c>
      <c r="F1082" s="53" t="s">
        <v>3489</v>
      </c>
      <c r="G1082" s="53" t="s">
        <v>3491</v>
      </c>
      <c r="H1082" s="53" t="s">
        <v>3492</v>
      </c>
      <c r="I1082" s="53" t="s">
        <v>1732</v>
      </c>
      <c r="J1082" s="53" t="s">
        <v>1636</v>
      </c>
      <c r="K1082" s="53" t="s">
        <v>3490</v>
      </c>
      <c r="L1082" s="53" t="s">
        <v>3715</v>
      </c>
      <c r="M1082" s="53" t="s">
        <v>3490</v>
      </c>
      <c r="N1082" s="53" t="s">
        <v>6938</v>
      </c>
      <c r="O1082" s="54">
        <v>90225</v>
      </c>
      <c r="P1082" s="53" t="s">
        <v>1637</v>
      </c>
      <c r="Q1082" s="53">
        <v>1</v>
      </c>
      <c r="R1082" s="55">
        <v>55</v>
      </c>
      <c r="S1082" s="55">
        <v>15.413</v>
      </c>
      <c r="T1082" s="55">
        <v>54.052999999999997</v>
      </c>
      <c r="U1082" s="55">
        <v>14.957700000000001</v>
      </c>
      <c r="V1082" s="53" t="s">
        <v>94</v>
      </c>
      <c r="W1082" s="85">
        <v>0</v>
      </c>
      <c r="X1082" s="87">
        <v>9.3000000000000007</v>
      </c>
      <c r="Y1082" s="1" t="s">
        <v>7672</v>
      </c>
    </row>
    <row r="1083" spans="1:25" ht="50.1" hidden="1" customHeight="1" x14ac:dyDescent="0.25">
      <c r="A1083" s="53" t="s">
        <v>94</v>
      </c>
      <c r="B1083" s="53" t="str">
        <f>IF(COUNTIF('Aglomeracje 2022 r.'!$C$13:$C$207,' Dane pomocnicze (ze spr. 21)'!C1083)=1,"TAK",IF(COUNTIF('Aglomeracje 2022 r.'!$C$13:$C$207,' Dane pomocnicze (ze spr. 21)'!C1083)&gt;1,"TAK, UWAGA, wystepuje w sprawozdaniu więcej niż jeden raz!!!","BRAK"))</f>
        <v>BRAK</v>
      </c>
      <c r="C1083" s="53" t="s">
        <v>1174</v>
      </c>
      <c r="D1083" s="53" t="s">
        <v>3493</v>
      </c>
      <c r="E1083" s="53" t="s">
        <v>1639</v>
      </c>
      <c r="F1083" s="53" t="s">
        <v>3489</v>
      </c>
      <c r="G1083" s="53" t="s">
        <v>3494</v>
      </c>
      <c r="H1083" s="53" t="s">
        <v>3493</v>
      </c>
      <c r="I1083" s="53" t="s">
        <v>1732</v>
      </c>
      <c r="J1083" s="53" t="s">
        <v>1636</v>
      </c>
      <c r="K1083" s="53" t="s">
        <v>6939</v>
      </c>
      <c r="L1083" s="53" t="s">
        <v>3617</v>
      </c>
      <c r="M1083" s="53" t="s">
        <v>6940</v>
      </c>
      <c r="N1083" s="53" t="s">
        <v>6941</v>
      </c>
      <c r="O1083" s="54">
        <v>86238</v>
      </c>
      <c r="P1083" s="53" t="s">
        <v>6942</v>
      </c>
      <c r="Q1083" s="53">
        <v>1</v>
      </c>
      <c r="R1083" s="55">
        <v>53.3367</v>
      </c>
      <c r="S1083" s="55">
        <v>15.039</v>
      </c>
      <c r="T1083" s="55">
        <v>53.354900000000001</v>
      </c>
      <c r="U1083" s="55">
        <v>15.0418</v>
      </c>
      <c r="V1083" s="53" t="s">
        <v>94</v>
      </c>
      <c r="W1083" s="85">
        <v>0</v>
      </c>
      <c r="X1083" s="87">
        <v>7</v>
      </c>
      <c r="Y1083" s="1" t="s">
        <v>7673</v>
      </c>
    </row>
    <row r="1084" spans="1:25" ht="50.1" hidden="1" customHeight="1" x14ac:dyDescent="0.25">
      <c r="A1084" s="53" t="s">
        <v>94</v>
      </c>
      <c r="B1084" s="53" t="str">
        <f>IF(COUNTIF('Aglomeracje 2022 r.'!$C$13:$C$207,' Dane pomocnicze (ze spr. 21)'!C1084)=1,"TAK",IF(COUNTIF('Aglomeracje 2022 r.'!$C$13:$C$207,' Dane pomocnicze (ze spr. 21)'!C1084)&gt;1,"TAK, UWAGA, wystepuje w sprawozdaniu więcej niż jeden raz!!!","BRAK"))</f>
        <v>BRAK</v>
      </c>
      <c r="C1084" s="53" t="s">
        <v>1175</v>
      </c>
      <c r="D1084" s="53" t="s">
        <v>3495</v>
      </c>
      <c r="E1084" s="53" t="s">
        <v>1639</v>
      </c>
      <c r="F1084" s="53" t="s">
        <v>3489</v>
      </c>
      <c r="G1084" s="53" t="s">
        <v>3495</v>
      </c>
      <c r="H1084" s="53" t="s">
        <v>94</v>
      </c>
      <c r="I1084" s="53" t="s">
        <v>1732</v>
      </c>
      <c r="J1084" s="53" t="s">
        <v>1636</v>
      </c>
      <c r="K1084" s="53" t="s">
        <v>3495</v>
      </c>
      <c r="L1084" s="53" t="s">
        <v>3617</v>
      </c>
      <c r="M1084" s="53" t="s">
        <v>3495</v>
      </c>
      <c r="N1084" s="53" t="s">
        <v>6943</v>
      </c>
      <c r="O1084" s="54">
        <v>68807</v>
      </c>
      <c r="P1084" s="53" t="s">
        <v>6944</v>
      </c>
      <c r="Q1084" s="53">
        <v>1</v>
      </c>
      <c r="R1084" s="55">
        <v>53.914000000000001</v>
      </c>
      <c r="S1084" s="55">
        <v>14.238899999999999</v>
      </c>
      <c r="T1084" s="55">
        <v>53.892499999999998</v>
      </c>
      <c r="U1084" s="55">
        <v>14.2583</v>
      </c>
      <c r="V1084" s="53" t="s">
        <v>94</v>
      </c>
      <c r="W1084" s="85">
        <v>6.3</v>
      </c>
      <c r="X1084" s="87">
        <v>10.3</v>
      </c>
      <c r="Y1084" s="1" t="s">
        <v>7674</v>
      </c>
    </row>
    <row r="1085" spans="1:25" ht="50.1" hidden="1" customHeight="1" x14ac:dyDescent="0.25">
      <c r="A1085" s="53" t="s">
        <v>94</v>
      </c>
      <c r="B1085" s="53" t="str">
        <f>IF(COUNTIF('Aglomeracje 2022 r.'!$C$13:$C$207,' Dane pomocnicze (ze spr. 21)'!C1085)=1,"TAK",IF(COUNTIF('Aglomeracje 2022 r.'!$C$13:$C$207,' Dane pomocnicze (ze spr. 21)'!C1085)&gt;1,"TAK, UWAGA, wystepuje w sprawozdaniu więcej niż jeden raz!!!","BRAK"))</f>
        <v>BRAK</v>
      </c>
      <c r="C1085" s="53" t="s">
        <v>1176</v>
      </c>
      <c r="D1085" s="53" t="s">
        <v>3496</v>
      </c>
      <c r="E1085" s="53" t="s">
        <v>1639</v>
      </c>
      <c r="F1085" s="53" t="s">
        <v>3489</v>
      </c>
      <c r="G1085" s="53" t="s">
        <v>3497</v>
      </c>
      <c r="H1085" s="53" t="s">
        <v>3492</v>
      </c>
      <c r="I1085" s="53" t="s">
        <v>1732</v>
      </c>
      <c r="J1085" s="53" t="s">
        <v>1636</v>
      </c>
      <c r="K1085" s="53" t="s">
        <v>3496</v>
      </c>
      <c r="L1085" s="53" t="s">
        <v>3617</v>
      </c>
      <c r="M1085" s="53" t="s">
        <v>6945</v>
      </c>
      <c r="N1085" s="53">
        <v>0</v>
      </c>
      <c r="O1085" s="54">
        <v>0</v>
      </c>
      <c r="P1085" s="53" t="s">
        <v>6946</v>
      </c>
      <c r="Q1085" s="53">
        <v>1</v>
      </c>
      <c r="R1085" s="55">
        <v>54.176676499999999</v>
      </c>
      <c r="S1085" s="55">
        <v>15.5767083</v>
      </c>
      <c r="T1085" s="55">
        <v>54.189100000000003</v>
      </c>
      <c r="U1085" s="55">
        <v>15.496600000000001</v>
      </c>
      <c r="V1085" s="53" t="s">
        <v>94</v>
      </c>
      <c r="W1085" s="85" t="e">
        <v>#N/A</v>
      </c>
      <c r="X1085" s="87" t="e">
        <v>#N/A</v>
      </c>
      <c r="Y1085" s="1" t="e">
        <v>#N/A</v>
      </c>
    </row>
    <row r="1086" spans="1:25" ht="50.1" hidden="1" customHeight="1" x14ac:dyDescent="0.25">
      <c r="A1086" s="53" t="s">
        <v>94</v>
      </c>
      <c r="B1086" s="53" t="str">
        <f>IF(COUNTIF('Aglomeracje 2022 r.'!$C$13:$C$207,' Dane pomocnicze (ze spr. 21)'!C1086)=1,"TAK",IF(COUNTIF('Aglomeracje 2022 r.'!$C$13:$C$207,' Dane pomocnicze (ze spr. 21)'!C1086)&gt;1,"TAK, UWAGA, wystepuje w sprawozdaniu więcej niż jeden raz!!!","BRAK"))</f>
        <v>BRAK</v>
      </c>
      <c r="C1086" s="53" t="s">
        <v>1177</v>
      </c>
      <c r="D1086" s="53" t="s">
        <v>3498</v>
      </c>
      <c r="E1086" s="53" t="s">
        <v>1639</v>
      </c>
      <c r="F1086" s="53" t="s">
        <v>3489</v>
      </c>
      <c r="G1086" s="53" t="s">
        <v>3499</v>
      </c>
      <c r="H1086" s="53" t="s">
        <v>2876</v>
      </c>
      <c r="I1086" s="53" t="s">
        <v>1732</v>
      </c>
      <c r="J1086" s="53" t="s">
        <v>1636</v>
      </c>
      <c r="K1086" s="53" t="s">
        <v>3498</v>
      </c>
      <c r="L1086" s="53" t="s">
        <v>3617</v>
      </c>
      <c r="M1086" s="53" t="s">
        <v>3498</v>
      </c>
      <c r="N1086" s="53" t="s">
        <v>6947</v>
      </c>
      <c r="O1086" s="54">
        <v>23450</v>
      </c>
      <c r="P1086" s="53" t="s">
        <v>6948</v>
      </c>
      <c r="Q1086" s="53">
        <v>1</v>
      </c>
      <c r="R1086" s="55">
        <v>54.422370000000001</v>
      </c>
      <c r="S1086" s="55">
        <v>16.410625</v>
      </c>
      <c r="T1086" s="55">
        <v>54.408000000000001</v>
      </c>
      <c r="U1086" s="55">
        <v>16.384</v>
      </c>
      <c r="V1086" s="53" t="s">
        <v>94</v>
      </c>
      <c r="W1086" s="85" t="e">
        <v>#N/A</v>
      </c>
      <c r="X1086" s="87" t="e">
        <v>#N/A</v>
      </c>
      <c r="Y1086" s="1" t="e">
        <v>#N/A</v>
      </c>
    </row>
    <row r="1087" spans="1:25" ht="50.1" hidden="1" customHeight="1" x14ac:dyDescent="0.25">
      <c r="A1087" s="53" t="s">
        <v>94</v>
      </c>
      <c r="B1087" s="53" t="str">
        <f>IF(COUNTIF('Aglomeracje 2022 r.'!$C$13:$C$207,' Dane pomocnicze (ze spr. 21)'!C1087)=1,"TAK",IF(COUNTIF('Aglomeracje 2022 r.'!$C$13:$C$207,' Dane pomocnicze (ze spr. 21)'!C1087)&gt;1,"TAK, UWAGA, wystepuje w sprawozdaniu więcej niż jeden raz!!!","BRAK"))</f>
        <v>BRAK</v>
      </c>
      <c r="C1087" s="53" t="s">
        <v>1178</v>
      </c>
      <c r="D1087" s="53" t="s">
        <v>3502</v>
      </c>
      <c r="E1087" s="53" t="s">
        <v>1639</v>
      </c>
      <c r="F1087" s="53" t="s">
        <v>3489</v>
      </c>
      <c r="G1087" s="53" t="s">
        <v>3503</v>
      </c>
      <c r="H1087" s="53" t="s">
        <v>3492</v>
      </c>
      <c r="I1087" s="53" t="s">
        <v>1732</v>
      </c>
      <c r="J1087" s="53" t="s">
        <v>1636</v>
      </c>
      <c r="K1087" s="53" t="s">
        <v>3502</v>
      </c>
      <c r="L1087" s="53" t="s">
        <v>3669</v>
      </c>
      <c r="M1087" s="53" t="s">
        <v>6952</v>
      </c>
      <c r="N1087" s="53" t="s">
        <v>6953</v>
      </c>
      <c r="O1087" s="54">
        <v>25737</v>
      </c>
      <c r="P1087" s="53" t="s">
        <v>6954</v>
      </c>
      <c r="Q1087" s="53">
        <v>1</v>
      </c>
      <c r="R1087" s="55">
        <v>54.013599999999997</v>
      </c>
      <c r="S1087" s="55">
        <v>14.455</v>
      </c>
      <c r="T1087" s="55">
        <v>53.593400000000003</v>
      </c>
      <c r="U1087" s="55">
        <v>14.4123</v>
      </c>
      <c r="V1087" s="53" t="s">
        <v>94</v>
      </c>
      <c r="W1087" s="85">
        <v>0</v>
      </c>
      <c r="X1087" s="87">
        <v>3</v>
      </c>
      <c r="Y1087" s="1" t="s">
        <v>7233</v>
      </c>
    </row>
    <row r="1088" spans="1:25" ht="50.1" hidden="1" customHeight="1" x14ac:dyDescent="0.25">
      <c r="A1088" s="53" t="s">
        <v>94</v>
      </c>
      <c r="B1088" s="53" t="str">
        <f>IF(COUNTIF('Aglomeracje 2022 r.'!$C$13:$C$207,' Dane pomocnicze (ze spr. 21)'!C1088)=1,"TAK",IF(COUNTIF('Aglomeracje 2022 r.'!$C$13:$C$207,' Dane pomocnicze (ze spr. 21)'!C1088)&gt;1,"TAK, UWAGA, wystepuje w sprawozdaniu więcej niż jeden raz!!!","BRAK"))</f>
        <v>BRAK</v>
      </c>
      <c r="C1088" s="53" t="s">
        <v>1179</v>
      </c>
      <c r="D1088" s="53" t="s">
        <v>3506</v>
      </c>
      <c r="E1088" s="53" t="s">
        <v>1639</v>
      </c>
      <c r="F1088" s="53" t="s">
        <v>3489</v>
      </c>
      <c r="G1088" s="53" t="s">
        <v>3507</v>
      </c>
      <c r="H1088" s="53" t="s">
        <v>2876</v>
      </c>
      <c r="I1088" s="53" t="s">
        <v>1732</v>
      </c>
      <c r="J1088" s="53" t="s">
        <v>1636</v>
      </c>
      <c r="K1088" s="53" t="s">
        <v>3506</v>
      </c>
      <c r="L1088" s="53" t="s">
        <v>3617</v>
      </c>
      <c r="M1088" s="53" t="s">
        <v>6958</v>
      </c>
      <c r="N1088" s="53" t="s">
        <v>6959</v>
      </c>
      <c r="O1088" s="54">
        <v>35000</v>
      </c>
      <c r="P1088" s="53" t="s">
        <v>6960</v>
      </c>
      <c r="Q1088" s="53">
        <v>1</v>
      </c>
      <c r="R1088" s="55">
        <v>54.006700000000002</v>
      </c>
      <c r="S1088" s="55">
        <v>15.986499999999999</v>
      </c>
      <c r="T1088" s="55">
        <v>54.006129999999999</v>
      </c>
      <c r="U1088" s="55">
        <v>15.959878</v>
      </c>
      <c r="V1088" s="53" t="s">
        <v>94</v>
      </c>
      <c r="W1088" s="85">
        <v>0</v>
      </c>
      <c r="X1088" s="87">
        <v>5.2</v>
      </c>
      <c r="Y1088" s="1" t="s">
        <v>7675</v>
      </c>
    </row>
    <row r="1089" spans="1:25" ht="50.1" hidden="1" customHeight="1" x14ac:dyDescent="0.25">
      <c r="A1089" s="53" t="s">
        <v>94</v>
      </c>
      <c r="B1089" s="53" t="str">
        <f>IF(COUNTIF('Aglomeracje 2022 r.'!$C$13:$C$207,' Dane pomocnicze (ze spr. 21)'!C1089)=1,"TAK",IF(COUNTIF('Aglomeracje 2022 r.'!$C$13:$C$207,' Dane pomocnicze (ze spr. 21)'!C1089)&gt;1,"TAK, UWAGA, wystepuje w sprawozdaniu więcej niż jeden raz!!!","BRAK"))</f>
        <v>BRAK</v>
      </c>
      <c r="C1089" s="53" t="s">
        <v>1180</v>
      </c>
      <c r="D1089" s="53" t="s">
        <v>3508</v>
      </c>
      <c r="E1089" s="53" t="s">
        <v>1639</v>
      </c>
      <c r="F1089" s="53" t="s">
        <v>3489</v>
      </c>
      <c r="G1089" s="53" t="s">
        <v>3509</v>
      </c>
      <c r="H1089" s="53" t="s">
        <v>3493</v>
      </c>
      <c r="I1089" s="53" t="s">
        <v>1732</v>
      </c>
      <c r="J1089" s="53" t="s">
        <v>1636</v>
      </c>
      <c r="K1089" s="53">
        <v>0</v>
      </c>
      <c r="L1089" s="53" t="s">
        <v>3669</v>
      </c>
      <c r="M1089" s="53" t="s">
        <v>3508</v>
      </c>
      <c r="N1089" s="53" t="s">
        <v>6961</v>
      </c>
      <c r="O1089" s="54">
        <v>30736</v>
      </c>
      <c r="P1089" s="53" t="s">
        <v>6962</v>
      </c>
      <c r="Q1089" s="53">
        <v>1</v>
      </c>
      <c r="R1089" s="55">
        <v>53.565890889999999</v>
      </c>
      <c r="S1089" s="55">
        <v>14.83025389</v>
      </c>
      <c r="T1089" s="55">
        <v>53.566666669999996</v>
      </c>
      <c r="U1089" s="55">
        <v>14.806388889999999</v>
      </c>
      <c r="V1089" s="53" t="s">
        <v>94</v>
      </c>
      <c r="W1089" s="85">
        <v>0</v>
      </c>
      <c r="X1089" s="87">
        <v>0</v>
      </c>
      <c r="Y1089" s="1" t="s">
        <v>7166</v>
      </c>
    </row>
    <row r="1090" spans="1:25" ht="50.1" hidden="1" customHeight="1" x14ac:dyDescent="0.25">
      <c r="A1090" s="53" t="s">
        <v>94</v>
      </c>
      <c r="B1090" s="53" t="str">
        <f>IF(COUNTIF('Aglomeracje 2022 r.'!$C$13:$C$207,' Dane pomocnicze (ze spr. 21)'!C1090)=1,"TAK",IF(COUNTIF('Aglomeracje 2022 r.'!$C$13:$C$207,' Dane pomocnicze (ze spr. 21)'!C1090)&gt;1,"TAK, UWAGA, wystepuje w sprawozdaniu więcej niż jeden raz!!!","BRAK"))</f>
        <v>BRAK</v>
      </c>
      <c r="C1090" s="53" t="s">
        <v>1181</v>
      </c>
      <c r="D1090" s="53" t="s">
        <v>3510</v>
      </c>
      <c r="E1090" s="53" t="s">
        <v>1639</v>
      </c>
      <c r="F1090" s="53" t="s">
        <v>3489</v>
      </c>
      <c r="G1090" s="53" t="s">
        <v>3503</v>
      </c>
      <c r="H1090" s="53" t="s">
        <v>94</v>
      </c>
      <c r="I1090" s="53" t="s">
        <v>1732</v>
      </c>
      <c r="J1090" s="53" t="s">
        <v>1636</v>
      </c>
      <c r="K1090" s="53" t="s">
        <v>3510</v>
      </c>
      <c r="L1090" s="53" t="s">
        <v>3669</v>
      </c>
      <c r="M1090" s="53" t="s">
        <v>3510</v>
      </c>
      <c r="N1090" s="53" t="s">
        <v>6963</v>
      </c>
      <c r="O1090" s="54">
        <v>31304</v>
      </c>
      <c r="P1090" s="53" t="s">
        <v>6964</v>
      </c>
      <c r="Q1090" s="53">
        <v>1</v>
      </c>
      <c r="R1090" s="55">
        <v>53.9315</v>
      </c>
      <c r="S1090" s="55">
        <v>14.4521</v>
      </c>
      <c r="T1090" s="55">
        <v>53.918100000000003</v>
      </c>
      <c r="U1090" s="55">
        <v>14.4392</v>
      </c>
      <c r="V1090" s="53" t="s">
        <v>94</v>
      </c>
      <c r="W1090" s="85">
        <v>0</v>
      </c>
      <c r="X1090" s="87">
        <v>0</v>
      </c>
      <c r="Y1090" s="1" t="s">
        <v>7166</v>
      </c>
    </row>
    <row r="1091" spans="1:25" ht="50.1" hidden="1" customHeight="1" x14ac:dyDescent="0.25">
      <c r="A1091" s="53" t="s">
        <v>94</v>
      </c>
      <c r="B1091" s="53" t="str">
        <f>IF(COUNTIF('Aglomeracje 2022 r.'!$C$13:$C$207,' Dane pomocnicze (ze spr. 21)'!C1091)=1,"TAK",IF(COUNTIF('Aglomeracje 2022 r.'!$C$13:$C$207,' Dane pomocnicze (ze spr. 21)'!C1091)&gt;1,"TAK, UWAGA, wystepuje w sprawozdaniu więcej niż jeden raz!!!","BRAK"))</f>
        <v>BRAK</v>
      </c>
      <c r="C1091" s="53" t="s">
        <v>1182</v>
      </c>
      <c r="D1091" s="53" t="s">
        <v>3511</v>
      </c>
      <c r="E1091" s="53" t="s">
        <v>1639</v>
      </c>
      <c r="F1091" s="53" t="s">
        <v>3489</v>
      </c>
      <c r="G1091" s="53" t="s">
        <v>3512</v>
      </c>
      <c r="H1091" s="53" t="s">
        <v>94</v>
      </c>
      <c r="I1091" s="53" t="s">
        <v>1732</v>
      </c>
      <c r="J1091" s="53" t="s">
        <v>1636</v>
      </c>
      <c r="K1091" s="53" t="s">
        <v>3511</v>
      </c>
      <c r="L1091" s="53" t="s">
        <v>3669</v>
      </c>
      <c r="M1091" s="53" t="s">
        <v>6965</v>
      </c>
      <c r="N1091" s="53" t="s">
        <v>6966</v>
      </c>
      <c r="O1091" s="54">
        <v>16900</v>
      </c>
      <c r="P1091" s="53" t="s">
        <v>6967</v>
      </c>
      <c r="Q1091" s="53">
        <v>1</v>
      </c>
      <c r="R1091" s="55">
        <v>53.1434</v>
      </c>
      <c r="S1091" s="55">
        <v>14.893000000000001</v>
      </c>
      <c r="T1091" s="55">
        <v>53.164000000000001</v>
      </c>
      <c r="U1091" s="55">
        <v>14.9</v>
      </c>
      <c r="V1091" s="53" t="s">
        <v>94</v>
      </c>
      <c r="W1091" s="85">
        <v>0.4</v>
      </c>
      <c r="X1091" s="87">
        <v>4.5</v>
      </c>
      <c r="Y1091" s="1" t="s">
        <v>7676</v>
      </c>
    </row>
    <row r="1092" spans="1:25" ht="50.1" hidden="1" customHeight="1" x14ac:dyDescent="0.25">
      <c r="A1092" s="53" t="s">
        <v>94</v>
      </c>
      <c r="B1092" s="53" t="str">
        <f>IF(COUNTIF('Aglomeracje 2022 r.'!$C$13:$C$207,' Dane pomocnicze (ze spr. 21)'!C1092)=1,"TAK",IF(COUNTIF('Aglomeracje 2022 r.'!$C$13:$C$207,' Dane pomocnicze (ze spr. 21)'!C1092)&gt;1,"TAK, UWAGA, wystepuje w sprawozdaniu więcej niż jeden raz!!!","BRAK"))</f>
        <v>BRAK</v>
      </c>
      <c r="C1092" s="53" t="s">
        <v>1183</v>
      </c>
      <c r="D1092" s="53" t="s">
        <v>3513</v>
      </c>
      <c r="E1092" s="53" t="s">
        <v>1639</v>
      </c>
      <c r="F1092" s="53" t="s">
        <v>3489</v>
      </c>
      <c r="G1092" s="53" t="s">
        <v>3514</v>
      </c>
      <c r="H1092" s="53" t="s">
        <v>94</v>
      </c>
      <c r="I1092" s="53" t="s">
        <v>1732</v>
      </c>
      <c r="J1092" s="53" t="s">
        <v>1636</v>
      </c>
      <c r="K1092" s="53" t="s">
        <v>3513</v>
      </c>
      <c r="L1092" s="53" t="s">
        <v>3641</v>
      </c>
      <c r="M1092" s="53" t="s">
        <v>3513</v>
      </c>
      <c r="N1092" s="53" t="s">
        <v>6968</v>
      </c>
      <c r="O1092" s="54">
        <v>41030</v>
      </c>
      <c r="P1092" s="53" t="s">
        <v>6969</v>
      </c>
      <c r="Q1092" s="53">
        <v>1</v>
      </c>
      <c r="R1092" s="55">
        <v>53.550600000000003</v>
      </c>
      <c r="S1092" s="55">
        <v>14.566599999999999</v>
      </c>
      <c r="T1092" s="55">
        <v>53.598999999999997</v>
      </c>
      <c r="U1092" s="55">
        <v>14.5701</v>
      </c>
      <c r="V1092" s="53" t="s">
        <v>94</v>
      </c>
      <c r="W1092" s="85">
        <v>16</v>
      </c>
      <c r="X1092" s="87">
        <v>0</v>
      </c>
      <c r="Y1092" s="1" t="s">
        <v>7677</v>
      </c>
    </row>
    <row r="1093" spans="1:25" ht="50.1" hidden="1" customHeight="1" x14ac:dyDescent="0.25">
      <c r="A1093" s="53" t="s">
        <v>94</v>
      </c>
      <c r="B1093" s="53" t="str">
        <f>IF(COUNTIF('Aglomeracje 2022 r.'!$C$13:$C$207,' Dane pomocnicze (ze spr. 21)'!C1093)=1,"TAK",IF(COUNTIF('Aglomeracje 2022 r.'!$C$13:$C$207,' Dane pomocnicze (ze spr. 21)'!C1093)&gt;1,"TAK, UWAGA, wystepuje w sprawozdaniu więcej niż jeden raz!!!","BRAK"))</f>
        <v>BRAK</v>
      </c>
      <c r="C1093" s="53" t="s">
        <v>1184</v>
      </c>
      <c r="D1093" s="53" t="s">
        <v>3515</v>
      </c>
      <c r="E1093" s="53" t="s">
        <v>1639</v>
      </c>
      <c r="F1093" s="53" t="s">
        <v>3489</v>
      </c>
      <c r="G1093" s="53" t="s">
        <v>3516</v>
      </c>
      <c r="H1093" s="53" t="s">
        <v>94</v>
      </c>
      <c r="I1093" s="53" t="s">
        <v>1732</v>
      </c>
      <c r="J1093" s="53" t="s">
        <v>1636</v>
      </c>
      <c r="K1093" s="53" t="s">
        <v>3515</v>
      </c>
      <c r="L1093" s="53" t="s">
        <v>3669</v>
      </c>
      <c r="M1093" s="53" t="s">
        <v>3515</v>
      </c>
      <c r="N1093" s="53" t="s">
        <v>6970</v>
      </c>
      <c r="O1093" s="54">
        <v>30973</v>
      </c>
      <c r="P1093" s="53" t="s">
        <v>6971</v>
      </c>
      <c r="Q1093" s="53">
        <v>1</v>
      </c>
      <c r="R1093" s="55">
        <v>53.254199999999997</v>
      </c>
      <c r="S1093" s="55">
        <v>14.491300000000001</v>
      </c>
      <c r="T1093" s="55">
        <v>53.268799999999999</v>
      </c>
      <c r="U1093" s="55">
        <v>14.495799999999999</v>
      </c>
      <c r="V1093" s="53" t="s">
        <v>94</v>
      </c>
      <c r="W1093" s="85">
        <v>8</v>
      </c>
      <c r="X1093" s="87">
        <v>3.8</v>
      </c>
      <c r="Y1093" s="1" t="s">
        <v>7678</v>
      </c>
    </row>
    <row r="1094" spans="1:25" ht="50.1" hidden="1" customHeight="1" x14ac:dyDescent="0.25">
      <c r="A1094" s="53" t="s">
        <v>94</v>
      </c>
      <c r="B1094" s="53" t="str">
        <f>IF(COUNTIF('Aglomeracje 2022 r.'!$C$13:$C$207,' Dane pomocnicze (ze spr. 21)'!C1094)=1,"TAK",IF(COUNTIF('Aglomeracje 2022 r.'!$C$13:$C$207,' Dane pomocnicze (ze spr. 21)'!C1094)&gt;1,"TAK, UWAGA, wystepuje w sprawozdaniu więcej niż jeden raz!!!","BRAK"))</f>
        <v>BRAK</v>
      </c>
      <c r="C1094" s="53" t="s">
        <v>1185</v>
      </c>
      <c r="D1094" s="53" t="s">
        <v>3517</v>
      </c>
      <c r="E1094" s="53" t="s">
        <v>1650</v>
      </c>
      <c r="F1094" s="53" t="s">
        <v>3489</v>
      </c>
      <c r="G1094" s="53" t="s">
        <v>3518</v>
      </c>
      <c r="H1094" s="53" t="s">
        <v>2876</v>
      </c>
      <c r="I1094" s="53" t="s">
        <v>1732</v>
      </c>
      <c r="J1094" s="53" t="s">
        <v>1636</v>
      </c>
      <c r="K1094" s="53" t="s">
        <v>3517</v>
      </c>
      <c r="L1094" s="53" t="s">
        <v>3669</v>
      </c>
      <c r="M1094" s="53" t="s">
        <v>3517</v>
      </c>
      <c r="N1094" s="53" t="s">
        <v>6972</v>
      </c>
      <c r="O1094" s="54">
        <v>52220</v>
      </c>
      <c r="P1094" s="53" t="s">
        <v>6973</v>
      </c>
      <c r="Q1094" s="53">
        <v>2</v>
      </c>
      <c r="R1094" s="55">
        <v>54.258200000000002</v>
      </c>
      <c r="S1094" s="55">
        <v>16.055199999999999</v>
      </c>
      <c r="T1094" s="55">
        <v>0</v>
      </c>
      <c r="U1094" s="55">
        <v>0</v>
      </c>
      <c r="V1094" s="53" t="s">
        <v>94</v>
      </c>
      <c r="W1094" s="85">
        <v>1.1000000000000001</v>
      </c>
      <c r="X1094" s="87">
        <v>0</v>
      </c>
      <c r="Y1094" s="1" t="s">
        <v>7250</v>
      </c>
    </row>
    <row r="1095" spans="1:25" ht="50.1" hidden="1" customHeight="1" x14ac:dyDescent="0.25">
      <c r="A1095" s="53" t="s">
        <v>94</v>
      </c>
      <c r="B1095" s="53" t="str">
        <f>IF(COUNTIF('Aglomeracje 2022 r.'!$C$13:$C$207,' Dane pomocnicze (ze spr. 21)'!C1095)=1,"TAK",IF(COUNTIF('Aglomeracje 2022 r.'!$C$13:$C$207,' Dane pomocnicze (ze spr. 21)'!C1095)&gt;1,"TAK, UWAGA, wystepuje w sprawozdaniu więcej niż jeden raz!!!","BRAK"))</f>
        <v>BRAK</v>
      </c>
      <c r="C1095" s="53" t="s">
        <v>1186</v>
      </c>
      <c r="D1095" s="53" t="s">
        <v>3519</v>
      </c>
      <c r="E1095" s="53" t="s">
        <v>1639</v>
      </c>
      <c r="F1095" s="53" t="s">
        <v>3489</v>
      </c>
      <c r="G1095" s="53" t="s">
        <v>3520</v>
      </c>
      <c r="H1095" s="53" t="s">
        <v>2876</v>
      </c>
      <c r="I1095" s="53" t="s">
        <v>1732</v>
      </c>
      <c r="J1095" s="53" t="s">
        <v>1636</v>
      </c>
      <c r="K1095" s="53" t="s">
        <v>3519</v>
      </c>
      <c r="L1095" s="53" t="s">
        <v>3669</v>
      </c>
      <c r="M1095" s="53" t="s">
        <v>6974</v>
      </c>
      <c r="N1095" s="53" t="s">
        <v>6975</v>
      </c>
      <c r="O1095" s="54">
        <v>19334</v>
      </c>
      <c r="P1095" s="53" t="s">
        <v>6976</v>
      </c>
      <c r="Q1095" s="53">
        <v>1</v>
      </c>
      <c r="R1095" s="55">
        <v>53.46</v>
      </c>
      <c r="S1095" s="55">
        <v>16.059999999999999</v>
      </c>
      <c r="T1095" s="55">
        <v>53.776488000000001</v>
      </c>
      <c r="U1095" s="55">
        <v>16.098127000000002</v>
      </c>
      <c r="V1095" s="53" t="s">
        <v>94</v>
      </c>
      <c r="W1095" s="85">
        <v>0</v>
      </c>
      <c r="X1095" s="87">
        <v>1.6</v>
      </c>
      <c r="Y1095" s="1" t="s">
        <v>7679</v>
      </c>
    </row>
    <row r="1096" spans="1:25" ht="50.1" hidden="1" customHeight="1" x14ac:dyDescent="0.25">
      <c r="A1096" s="53" t="s">
        <v>94</v>
      </c>
      <c r="B1096" s="53" t="str">
        <f>IF(COUNTIF('Aglomeracje 2022 r.'!$C$13:$C$207,' Dane pomocnicze (ze spr. 21)'!C1096)=1,"TAK",IF(COUNTIF('Aglomeracje 2022 r.'!$C$13:$C$207,' Dane pomocnicze (ze spr. 21)'!C1096)&gt;1,"TAK, UWAGA, wystepuje w sprawozdaniu więcej niż jeden raz!!!","BRAK"))</f>
        <v>BRAK</v>
      </c>
      <c r="C1096" s="53" t="s">
        <v>1187</v>
      </c>
      <c r="D1096" s="53" t="s">
        <v>3521</v>
      </c>
      <c r="E1096" s="53" t="s">
        <v>1639</v>
      </c>
      <c r="F1096" s="53" t="s">
        <v>3489</v>
      </c>
      <c r="G1096" s="53" t="s">
        <v>3509</v>
      </c>
      <c r="H1096" s="53" t="s">
        <v>3492</v>
      </c>
      <c r="I1096" s="53" t="s">
        <v>1732</v>
      </c>
      <c r="J1096" s="53" t="s">
        <v>1636</v>
      </c>
      <c r="K1096" s="53" t="s">
        <v>3521</v>
      </c>
      <c r="L1096" s="53" t="s">
        <v>3669</v>
      </c>
      <c r="M1096" s="53" t="s">
        <v>3521</v>
      </c>
      <c r="N1096" s="53" t="s">
        <v>6977</v>
      </c>
      <c r="O1096" s="54">
        <v>17477</v>
      </c>
      <c r="P1096" s="53" t="s">
        <v>6978</v>
      </c>
      <c r="Q1096" s="53">
        <v>1</v>
      </c>
      <c r="R1096" s="55">
        <v>53.671500000000002</v>
      </c>
      <c r="S1096" s="55">
        <v>15.1196</v>
      </c>
      <c r="T1096" s="55">
        <v>53.680100000000003</v>
      </c>
      <c r="U1096" s="55">
        <v>15.127000000000001</v>
      </c>
      <c r="V1096" s="53" t="s">
        <v>94</v>
      </c>
      <c r="W1096" s="85">
        <v>0</v>
      </c>
      <c r="X1096" s="87">
        <v>0</v>
      </c>
      <c r="Y1096" s="1" t="s">
        <v>7166</v>
      </c>
    </row>
    <row r="1097" spans="1:25" ht="50.1" hidden="1" customHeight="1" x14ac:dyDescent="0.25">
      <c r="A1097" s="53" t="s">
        <v>94</v>
      </c>
      <c r="B1097" s="53" t="str">
        <f>IF(COUNTIF('Aglomeracje 2022 r.'!$C$13:$C$207,' Dane pomocnicze (ze spr. 21)'!C1097)=1,"TAK",IF(COUNTIF('Aglomeracje 2022 r.'!$C$13:$C$207,' Dane pomocnicze (ze spr. 21)'!C1097)&gt;1,"TAK, UWAGA, wystepuje w sprawozdaniu więcej niż jeden raz!!!","BRAK"))</f>
        <v>BRAK</v>
      </c>
      <c r="C1097" s="53" t="s">
        <v>1188</v>
      </c>
      <c r="D1097" s="53" t="s">
        <v>3492</v>
      </c>
      <c r="E1097" s="53" t="s">
        <v>1639</v>
      </c>
      <c r="F1097" s="53" t="s">
        <v>3489</v>
      </c>
      <c r="G1097" s="53" t="s">
        <v>3491</v>
      </c>
      <c r="H1097" s="53" t="s">
        <v>3492</v>
      </c>
      <c r="I1097" s="53" t="s">
        <v>1732</v>
      </c>
      <c r="J1097" s="53" t="s">
        <v>1636</v>
      </c>
      <c r="K1097" s="53" t="s">
        <v>6979</v>
      </c>
      <c r="L1097" s="53" t="s">
        <v>3669</v>
      </c>
      <c r="M1097" s="53" t="s">
        <v>3492</v>
      </c>
      <c r="N1097" s="53" t="s">
        <v>6980</v>
      </c>
      <c r="O1097" s="54">
        <v>17159</v>
      </c>
      <c r="P1097" s="53" t="s">
        <v>6981</v>
      </c>
      <c r="Q1097" s="53">
        <v>1</v>
      </c>
      <c r="R1097" s="55">
        <v>53.545200000000001</v>
      </c>
      <c r="S1097" s="55">
        <v>15.115930000000001</v>
      </c>
      <c r="T1097" s="55">
        <v>53.933900000000001</v>
      </c>
      <c r="U1097" s="55">
        <v>15.235900000000001</v>
      </c>
      <c r="V1097" s="53" t="s">
        <v>94</v>
      </c>
      <c r="W1097" s="85">
        <v>0</v>
      </c>
      <c r="X1097" s="87">
        <v>0.9</v>
      </c>
      <c r="Y1097" s="1" t="s">
        <v>7439</v>
      </c>
    </row>
    <row r="1098" spans="1:25" ht="50.1" hidden="1" customHeight="1" x14ac:dyDescent="0.25">
      <c r="A1098" s="53" t="s">
        <v>94</v>
      </c>
      <c r="B1098" s="53" t="str">
        <f>IF(COUNTIF('Aglomeracje 2022 r.'!$C$13:$C$207,' Dane pomocnicze (ze spr. 21)'!C1098)=1,"TAK",IF(COUNTIF('Aglomeracje 2022 r.'!$C$13:$C$207,' Dane pomocnicze (ze spr. 21)'!C1098)&gt;1,"TAK, UWAGA, wystepuje w sprawozdaniu więcej niż jeden raz!!!","BRAK"))</f>
        <v>BRAK</v>
      </c>
      <c r="C1098" s="53" t="s">
        <v>1189</v>
      </c>
      <c r="D1098" s="53" t="s">
        <v>3522</v>
      </c>
      <c r="E1098" s="53" t="s">
        <v>1639</v>
      </c>
      <c r="F1098" s="53" t="s">
        <v>3489</v>
      </c>
      <c r="G1098" s="53" t="s">
        <v>3523</v>
      </c>
      <c r="H1098" s="53" t="s">
        <v>94</v>
      </c>
      <c r="I1098" s="53" t="s">
        <v>1732</v>
      </c>
      <c r="J1098" s="53" t="s">
        <v>1636</v>
      </c>
      <c r="K1098" s="53" t="s">
        <v>3522</v>
      </c>
      <c r="L1098" s="53" t="s">
        <v>3669</v>
      </c>
      <c r="M1098" s="53" t="s">
        <v>6982</v>
      </c>
      <c r="N1098" s="53" t="s">
        <v>6983</v>
      </c>
      <c r="O1098" s="54">
        <v>12616</v>
      </c>
      <c r="P1098" s="53" t="s">
        <v>6984</v>
      </c>
      <c r="Q1098" s="53">
        <v>1</v>
      </c>
      <c r="R1098" s="55">
        <v>52.552799999999998</v>
      </c>
      <c r="S1098" s="55">
        <v>14.515599999999999</v>
      </c>
      <c r="T1098" s="55">
        <v>51.916699999999999</v>
      </c>
      <c r="U1098" s="55">
        <v>14.866899999999999</v>
      </c>
      <c r="V1098" s="53" t="s">
        <v>94</v>
      </c>
      <c r="W1098" s="85">
        <v>1.5</v>
      </c>
      <c r="X1098" s="87">
        <v>0.97</v>
      </c>
      <c r="Y1098" s="1" t="s">
        <v>7680</v>
      </c>
    </row>
    <row r="1099" spans="1:25" ht="50.1" hidden="1" customHeight="1" x14ac:dyDescent="0.25">
      <c r="A1099" s="53" t="s">
        <v>94</v>
      </c>
      <c r="B1099" s="53" t="str">
        <f>IF(COUNTIF('Aglomeracje 2022 r.'!$C$13:$C$207,' Dane pomocnicze (ze spr. 21)'!C1099)=1,"TAK",IF(COUNTIF('Aglomeracje 2022 r.'!$C$13:$C$207,' Dane pomocnicze (ze spr. 21)'!C1099)&gt;1,"TAK, UWAGA, wystepuje w sprawozdaniu więcej niż jeden raz!!!","BRAK"))</f>
        <v>BRAK</v>
      </c>
      <c r="C1099" s="53" t="s">
        <v>1190</v>
      </c>
      <c r="D1099" s="53" t="s">
        <v>3524</v>
      </c>
      <c r="E1099" s="53" t="s">
        <v>1639</v>
      </c>
      <c r="F1099" s="53" t="s">
        <v>3489</v>
      </c>
      <c r="G1099" s="53" t="s">
        <v>3524</v>
      </c>
      <c r="H1099" s="53" t="s">
        <v>3492</v>
      </c>
      <c r="I1099" s="53" t="s">
        <v>1732</v>
      </c>
      <c r="J1099" s="53" t="s">
        <v>1636</v>
      </c>
      <c r="K1099" s="53" t="s">
        <v>3524</v>
      </c>
      <c r="L1099" s="53" t="s">
        <v>3617</v>
      </c>
      <c r="M1099" s="53" t="s">
        <v>3524</v>
      </c>
      <c r="N1099" s="53" t="s">
        <v>6985</v>
      </c>
      <c r="O1099" s="54">
        <v>18789</v>
      </c>
      <c r="P1099" s="53" t="s">
        <v>6986</v>
      </c>
      <c r="Q1099" s="53">
        <v>1</v>
      </c>
      <c r="R1099" s="55">
        <v>53.7746</v>
      </c>
      <c r="S1099" s="55">
        <v>15.7767</v>
      </c>
      <c r="T1099" s="55">
        <v>53.766800000000003</v>
      </c>
      <c r="U1099" s="55">
        <v>15.7658</v>
      </c>
      <c r="V1099" s="53" t="s">
        <v>94</v>
      </c>
      <c r="W1099" s="85">
        <v>0</v>
      </c>
      <c r="X1099" s="87">
        <v>0.8</v>
      </c>
      <c r="Y1099" s="1" t="s">
        <v>7334</v>
      </c>
    </row>
    <row r="1100" spans="1:25" ht="50.1" hidden="1" customHeight="1" x14ac:dyDescent="0.25">
      <c r="A1100" s="53" t="s">
        <v>94</v>
      </c>
      <c r="B1100" s="53" t="str">
        <f>IF(COUNTIF('Aglomeracje 2022 r.'!$C$13:$C$207,' Dane pomocnicze (ze spr. 21)'!C1100)=1,"TAK",IF(COUNTIF('Aglomeracje 2022 r.'!$C$13:$C$207,' Dane pomocnicze (ze spr. 21)'!C1100)&gt;1,"TAK, UWAGA, wystepuje w sprawozdaniu więcej niż jeden raz!!!","BRAK"))</f>
        <v>BRAK</v>
      </c>
      <c r="C1100" s="53" t="s">
        <v>1191</v>
      </c>
      <c r="D1100" s="53" t="s">
        <v>2376</v>
      </c>
      <c r="E1100" s="53" t="s">
        <v>1639</v>
      </c>
      <c r="F1100" s="53" t="s">
        <v>3489</v>
      </c>
      <c r="G1100" s="53" t="s">
        <v>3523</v>
      </c>
      <c r="H1100" s="53" t="s">
        <v>94</v>
      </c>
      <c r="I1100" s="53" t="s">
        <v>1732</v>
      </c>
      <c r="J1100" s="53" t="s">
        <v>1636</v>
      </c>
      <c r="K1100" s="53" t="s">
        <v>2376</v>
      </c>
      <c r="L1100" s="53" t="s">
        <v>3669</v>
      </c>
      <c r="M1100" s="53" t="s">
        <v>2376</v>
      </c>
      <c r="N1100" s="53" t="s">
        <v>6987</v>
      </c>
      <c r="O1100" s="54">
        <v>19003</v>
      </c>
      <c r="P1100" s="53" t="s">
        <v>6988</v>
      </c>
      <c r="Q1100" s="53">
        <v>1</v>
      </c>
      <c r="R1100" s="55">
        <v>52.421999999999997</v>
      </c>
      <c r="S1100" s="55">
        <v>14.422000000000001</v>
      </c>
      <c r="T1100" s="55">
        <v>52.717500000000001</v>
      </c>
      <c r="U1100" s="55">
        <v>14.6966</v>
      </c>
      <c r="V1100" s="53" t="s">
        <v>94</v>
      </c>
      <c r="W1100" s="85">
        <v>1.54</v>
      </c>
      <c r="X1100" s="87">
        <v>0</v>
      </c>
      <c r="Y1100" s="1" t="s">
        <v>7681</v>
      </c>
    </row>
    <row r="1101" spans="1:25" ht="50.1" hidden="1" customHeight="1" x14ac:dyDescent="0.25">
      <c r="A1101" s="53" t="s">
        <v>94</v>
      </c>
      <c r="B1101" s="53" t="str">
        <f>IF(COUNTIF('Aglomeracje 2022 r.'!$C$13:$C$207,' Dane pomocnicze (ze spr. 21)'!C1101)=1,"TAK",IF(COUNTIF('Aglomeracje 2022 r.'!$C$13:$C$207,' Dane pomocnicze (ze spr. 21)'!C1101)&gt;1,"TAK, UWAGA, wystepuje w sprawozdaniu więcej niż jeden raz!!!","BRAK"))</f>
        <v>BRAK</v>
      </c>
      <c r="C1101" s="53" t="s">
        <v>1192</v>
      </c>
      <c r="D1101" s="53" t="s">
        <v>3525</v>
      </c>
      <c r="E1101" s="53" t="s">
        <v>1639</v>
      </c>
      <c r="F1101" s="53" t="s">
        <v>3489</v>
      </c>
      <c r="G1101" s="53" t="s">
        <v>3499</v>
      </c>
      <c r="H1101" s="53" t="s">
        <v>2876</v>
      </c>
      <c r="I1101" s="53" t="s">
        <v>1732</v>
      </c>
      <c r="J1101" s="53" t="s">
        <v>1636</v>
      </c>
      <c r="K1101" s="53" t="s">
        <v>6989</v>
      </c>
      <c r="L1101" s="53" t="s">
        <v>3715</v>
      </c>
      <c r="M1101" s="53" t="s">
        <v>6990</v>
      </c>
      <c r="N1101" s="53" t="s">
        <v>6991</v>
      </c>
      <c r="O1101" s="54">
        <v>21634</v>
      </c>
      <c r="P1101" s="53" t="s">
        <v>6992</v>
      </c>
      <c r="Q1101" s="53">
        <v>1</v>
      </c>
      <c r="R1101" s="55">
        <v>54.397199999999998</v>
      </c>
      <c r="S1101" s="55">
        <v>16.4041</v>
      </c>
      <c r="T1101" s="55">
        <v>54.395000000000003</v>
      </c>
      <c r="U1101" s="55">
        <v>16.401499999999999</v>
      </c>
      <c r="V1101" s="53" t="s">
        <v>94</v>
      </c>
      <c r="W1101" s="85">
        <v>8.8699999999999992</v>
      </c>
      <c r="X1101" s="87">
        <v>0</v>
      </c>
      <c r="Y1101" s="1" t="s">
        <v>7682</v>
      </c>
    </row>
    <row r="1102" spans="1:25" ht="50.1" hidden="1" customHeight="1" x14ac:dyDescent="0.25">
      <c r="A1102" s="53" t="s">
        <v>94</v>
      </c>
      <c r="B1102" s="53" t="str">
        <f>IF(COUNTIF('Aglomeracje 2022 r.'!$C$13:$C$207,' Dane pomocnicze (ze spr. 21)'!C1102)=1,"TAK",IF(COUNTIF('Aglomeracje 2022 r.'!$C$13:$C$207,' Dane pomocnicze (ze spr. 21)'!C1102)&gt;1,"TAK, UWAGA, wystepuje w sprawozdaniu więcej niż jeden raz!!!","BRAK"))</f>
        <v>BRAK</v>
      </c>
      <c r="C1102" s="53" t="s">
        <v>1193</v>
      </c>
      <c r="D1102" s="53" t="s">
        <v>3526</v>
      </c>
      <c r="E1102" s="53" t="s">
        <v>1639</v>
      </c>
      <c r="F1102" s="53" t="s">
        <v>3489</v>
      </c>
      <c r="G1102" s="53" t="s">
        <v>3527</v>
      </c>
      <c r="H1102" s="53" t="s">
        <v>3492</v>
      </c>
      <c r="I1102" s="53" t="s">
        <v>1732</v>
      </c>
      <c r="J1102" s="53" t="s">
        <v>1636</v>
      </c>
      <c r="K1102" s="53" t="s">
        <v>6993</v>
      </c>
      <c r="L1102" s="53" t="s">
        <v>3669</v>
      </c>
      <c r="M1102" s="53" t="s">
        <v>6993</v>
      </c>
      <c r="N1102" s="53" t="s">
        <v>6994</v>
      </c>
      <c r="O1102" s="54">
        <v>11039</v>
      </c>
      <c r="P1102" s="53" t="s">
        <v>6995</v>
      </c>
      <c r="Q1102" s="53">
        <v>1</v>
      </c>
      <c r="R1102" s="55">
        <v>53.6372</v>
      </c>
      <c r="S1102" s="55">
        <v>15.6197</v>
      </c>
      <c r="T1102" s="55">
        <v>53.372799999999998</v>
      </c>
      <c r="U1102" s="55">
        <v>15.362500000000001</v>
      </c>
      <c r="V1102" s="53" t="s">
        <v>94</v>
      </c>
      <c r="W1102" s="85">
        <v>0.25</v>
      </c>
      <c r="X1102" s="87">
        <v>0</v>
      </c>
      <c r="Y1102" s="1" t="s">
        <v>7270</v>
      </c>
    </row>
    <row r="1103" spans="1:25" ht="50.1" hidden="1" customHeight="1" x14ac:dyDescent="0.25">
      <c r="A1103" s="53" t="s">
        <v>94</v>
      </c>
      <c r="B1103" s="53" t="str">
        <f>IF(COUNTIF('Aglomeracje 2022 r.'!$C$13:$C$207,' Dane pomocnicze (ze spr. 21)'!C1103)=1,"TAK",IF(COUNTIF('Aglomeracje 2022 r.'!$C$13:$C$207,' Dane pomocnicze (ze spr. 21)'!C1103)&gt;1,"TAK, UWAGA, wystepuje w sprawozdaniu więcej niż jeden raz!!!","BRAK"))</f>
        <v>BRAK</v>
      </c>
      <c r="C1103" s="53" t="s">
        <v>1194</v>
      </c>
      <c r="D1103" s="53" t="s">
        <v>3528</v>
      </c>
      <c r="E1103" s="53" t="s">
        <v>1639</v>
      </c>
      <c r="F1103" s="53" t="s">
        <v>3489</v>
      </c>
      <c r="G1103" s="53" t="s">
        <v>3529</v>
      </c>
      <c r="H1103" s="53" t="s">
        <v>3493</v>
      </c>
      <c r="I1103" s="53" t="s">
        <v>1732</v>
      </c>
      <c r="J1103" s="53" t="s">
        <v>1636</v>
      </c>
      <c r="K1103" s="53" t="s">
        <v>3528</v>
      </c>
      <c r="L1103" s="53" t="s">
        <v>3669</v>
      </c>
      <c r="M1103" s="53" t="s">
        <v>3528</v>
      </c>
      <c r="N1103" s="53" t="s">
        <v>6996</v>
      </c>
      <c r="O1103" s="54">
        <v>21328</v>
      </c>
      <c r="P1103" s="53" t="s">
        <v>6997</v>
      </c>
      <c r="Q1103" s="53">
        <v>1</v>
      </c>
      <c r="R1103" s="55">
        <v>53.1008</v>
      </c>
      <c r="S1103" s="55">
        <v>15.241300000000001</v>
      </c>
      <c r="T1103" s="55">
        <v>53.174300000000002</v>
      </c>
      <c r="U1103" s="55">
        <v>15.4482</v>
      </c>
      <c r="V1103" s="53" t="s">
        <v>94</v>
      </c>
      <c r="W1103" s="85">
        <v>4.91</v>
      </c>
      <c r="X1103" s="87">
        <v>0</v>
      </c>
      <c r="Y1103" s="1" t="s">
        <v>7683</v>
      </c>
    </row>
    <row r="1104" spans="1:25" ht="50.1" hidden="1" customHeight="1" x14ac:dyDescent="0.25">
      <c r="A1104" s="53" t="s">
        <v>94</v>
      </c>
      <c r="B1104" s="53" t="str">
        <f>IF(COUNTIF('Aglomeracje 2022 r.'!$C$13:$C$207,' Dane pomocnicze (ze spr. 21)'!C1104)=1,"TAK",IF(COUNTIF('Aglomeracje 2022 r.'!$C$13:$C$207,' Dane pomocnicze (ze spr. 21)'!C1104)&gt;1,"TAK, UWAGA, wystepuje w sprawozdaniu więcej niż jeden raz!!!","BRAK"))</f>
        <v>BRAK</v>
      </c>
      <c r="C1104" s="53" t="s">
        <v>1195</v>
      </c>
      <c r="D1104" s="53" t="s">
        <v>3530</v>
      </c>
      <c r="E1104" s="53" t="s">
        <v>1639</v>
      </c>
      <c r="F1104" s="53" t="s">
        <v>3489</v>
      </c>
      <c r="G1104" s="53" t="s">
        <v>3523</v>
      </c>
      <c r="H1104" s="53" t="s">
        <v>3493</v>
      </c>
      <c r="I1104" s="53" t="s">
        <v>1732</v>
      </c>
      <c r="J1104" s="53" t="s">
        <v>1636</v>
      </c>
      <c r="K1104" s="53" t="s">
        <v>3530</v>
      </c>
      <c r="L1104" s="53" t="s">
        <v>3669</v>
      </c>
      <c r="M1104" s="53" t="s">
        <v>3530</v>
      </c>
      <c r="N1104" s="53" t="s">
        <v>6998</v>
      </c>
      <c r="O1104" s="54">
        <v>16225</v>
      </c>
      <c r="P1104" s="53" t="s">
        <v>6999</v>
      </c>
      <c r="Q1104" s="53">
        <v>1</v>
      </c>
      <c r="R1104" s="55">
        <v>52.991399999999999</v>
      </c>
      <c r="S1104" s="55">
        <v>15.215299999999999</v>
      </c>
      <c r="T1104" s="55">
        <v>53.010840000000002</v>
      </c>
      <c r="U1104" s="55">
        <v>15.13847</v>
      </c>
      <c r="V1104" s="53" t="s">
        <v>94</v>
      </c>
      <c r="W1104" s="85">
        <v>1.2</v>
      </c>
      <c r="X1104" s="87">
        <v>0.3</v>
      </c>
      <c r="Y1104" s="1" t="s">
        <v>7457</v>
      </c>
    </row>
    <row r="1105" spans="1:25" ht="50.1" hidden="1" customHeight="1" x14ac:dyDescent="0.25">
      <c r="A1105" s="53" t="s">
        <v>94</v>
      </c>
      <c r="B1105" s="53" t="str">
        <f>IF(COUNTIF('Aglomeracje 2022 r.'!$C$13:$C$207,' Dane pomocnicze (ze spr. 21)'!C1105)=1,"TAK",IF(COUNTIF('Aglomeracje 2022 r.'!$C$13:$C$207,' Dane pomocnicze (ze spr. 21)'!C1105)&gt;1,"TAK, UWAGA, wystepuje w sprawozdaniu więcej niż jeden raz!!!","BRAK"))</f>
        <v>BRAK</v>
      </c>
      <c r="C1105" s="53" t="s">
        <v>1196</v>
      </c>
      <c r="D1105" s="53" t="s">
        <v>3535</v>
      </c>
      <c r="E1105" s="53" t="s">
        <v>1639</v>
      </c>
      <c r="F1105" s="53" t="s">
        <v>3489</v>
      </c>
      <c r="G1105" s="53" t="s">
        <v>3516</v>
      </c>
      <c r="H1105" s="53" t="s">
        <v>3536</v>
      </c>
      <c r="I1105" s="53" t="s">
        <v>1732</v>
      </c>
      <c r="J1105" s="53" t="s">
        <v>1636</v>
      </c>
      <c r="K1105" s="53" t="s">
        <v>3535</v>
      </c>
      <c r="L1105" s="53" t="s">
        <v>3669</v>
      </c>
      <c r="M1105" s="53" t="s">
        <v>3535</v>
      </c>
      <c r="N1105" s="53" t="s">
        <v>7006</v>
      </c>
      <c r="O1105" s="54">
        <v>7818</v>
      </c>
      <c r="P1105" s="53" t="s">
        <v>7007</v>
      </c>
      <c r="Q1105" s="53">
        <v>1</v>
      </c>
      <c r="R1105" s="55">
        <v>52.9602</v>
      </c>
      <c r="S1105" s="55">
        <v>14.437099999999999</v>
      </c>
      <c r="T1105" s="55">
        <v>52.968800000000002</v>
      </c>
      <c r="U1105" s="55">
        <v>14.407500000000001</v>
      </c>
      <c r="V1105" s="53" t="s">
        <v>94</v>
      </c>
      <c r="W1105" s="85">
        <v>2.5</v>
      </c>
      <c r="X1105" s="87">
        <v>0</v>
      </c>
      <c r="Y1105" s="1" t="s">
        <v>7251</v>
      </c>
    </row>
    <row r="1106" spans="1:25" ht="50.1" hidden="1" customHeight="1" x14ac:dyDescent="0.25">
      <c r="A1106" s="53" t="s">
        <v>94</v>
      </c>
      <c r="B1106" s="53" t="str">
        <f>IF(COUNTIF('Aglomeracje 2022 r.'!$C$13:$C$207,' Dane pomocnicze (ze spr. 21)'!C1106)=1,"TAK",IF(COUNTIF('Aglomeracje 2022 r.'!$C$13:$C$207,' Dane pomocnicze (ze spr. 21)'!C1106)&gt;1,"TAK, UWAGA, wystepuje w sprawozdaniu więcej niż jeden raz!!!","BRAK"))</f>
        <v>BRAK</v>
      </c>
      <c r="C1106" s="53" t="s">
        <v>1197</v>
      </c>
      <c r="D1106" s="53" t="s">
        <v>3537</v>
      </c>
      <c r="E1106" s="53" t="s">
        <v>1639</v>
      </c>
      <c r="F1106" s="53" t="s">
        <v>3489</v>
      </c>
      <c r="G1106" s="53" t="s">
        <v>3499</v>
      </c>
      <c r="H1106" s="53" t="s">
        <v>94</v>
      </c>
      <c r="I1106" s="53" t="s">
        <v>1732</v>
      </c>
      <c r="J1106" s="53" t="s">
        <v>1636</v>
      </c>
      <c r="K1106" s="53" t="s">
        <v>7008</v>
      </c>
      <c r="L1106" s="53" t="s">
        <v>3617</v>
      </c>
      <c r="M1106" s="53" t="s">
        <v>7009</v>
      </c>
      <c r="N1106" s="53" t="s">
        <v>7010</v>
      </c>
      <c r="O1106" s="54">
        <v>15863</v>
      </c>
      <c r="P1106" s="53" t="s">
        <v>7011</v>
      </c>
      <c r="Q1106" s="53">
        <v>1</v>
      </c>
      <c r="R1106" s="55">
        <v>54.214399999999998</v>
      </c>
      <c r="S1106" s="55">
        <v>16.404900000000001</v>
      </c>
      <c r="T1106" s="55">
        <v>54.2224</v>
      </c>
      <c r="U1106" s="55">
        <v>16.422599999999999</v>
      </c>
      <c r="V1106" s="53" t="s">
        <v>94</v>
      </c>
      <c r="W1106" s="85">
        <v>0</v>
      </c>
      <c r="X1106" s="87">
        <v>0</v>
      </c>
      <c r="Y1106" s="1" t="s">
        <v>7166</v>
      </c>
    </row>
    <row r="1107" spans="1:25" ht="50.1" hidden="1" customHeight="1" x14ac:dyDescent="0.25">
      <c r="A1107" s="53" t="s">
        <v>94</v>
      </c>
      <c r="B1107" s="53" t="str">
        <f>IF(COUNTIF('Aglomeracje 2022 r.'!$C$13:$C$207,' Dane pomocnicze (ze spr. 21)'!C1107)=1,"TAK",IF(COUNTIF('Aglomeracje 2022 r.'!$C$13:$C$207,' Dane pomocnicze (ze spr. 21)'!C1107)&gt;1,"TAK, UWAGA, wystepuje w sprawozdaniu więcej niż jeden raz!!!","BRAK"))</f>
        <v>BRAK</v>
      </c>
      <c r="C1107" s="53" t="s">
        <v>1198</v>
      </c>
      <c r="D1107" s="53" t="s">
        <v>3538</v>
      </c>
      <c r="E1107" s="53" t="s">
        <v>1639</v>
      </c>
      <c r="F1107" s="53" t="s">
        <v>3489</v>
      </c>
      <c r="G1107" s="53" t="s">
        <v>3491</v>
      </c>
      <c r="H1107" s="53" t="s">
        <v>3492</v>
      </c>
      <c r="I1107" s="53" t="s">
        <v>1732</v>
      </c>
      <c r="J1107" s="53" t="s">
        <v>1636</v>
      </c>
      <c r="K1107" s="53" t="s">
        <v>3538</v>
      </c>
      <c r="L1107" s="53" t="s">
        <v>3669</v>
      </c>
      <c r="M1107" s="53" t="s">
        <v>3538</v>
      </c>
      <c r="N1107" s="53" t="s">
        <v>7012</v>
      </c>
      <c r="O1107" s="54">
        <v>28975</v>
      </c>
      <c r="P1107" s="53" t="s">
        <v>7013</v>
      </c>
      <c r="Q1107" s="53">
        <v>1</v>
      </c>
      <c r="R1107" s="55">
        <v>54.034399999999998</v>
      </c>
      <c r="S1107" s="55">
        <v>15.1557</v>
      </c>
      <c r="T1107" s="55">
        <v>54.067799999999998</v>
      </c>
      <c r="U1107" s="55">
        <v>15.2402</v>
      </c>
      <c r="V1107" s="53" t="s">
        <v>94</v>
      </c>
      <c r="W1107" s="85">
        <v>30.9</v>
      </c>
      <c r="X1107" s="87">
        <v>11.5</v>
      </c>
      <c r="Y1107" s="1" t="s">
        <v>7684</v>
      </c>
    </row>
    <row r="1108" spans="1:25" ht="50.1" hidden="1" customHeight="1" x14ac:dyDescent="0.25">
      <c r="A1108" s="53" t="s">
        <v>94</v>
      </c>
      <c r="B1108" s="53" t="str">
        <f>IF(COUNTIF('Aglomeracje 2022 r.'!$C$13:$C$207,' Dane pomocnicze (ze spr. 21)'!C1108)=1,"TAK",IF(COUNTIF('Aglomeracje 2022 r.'!$C$13:$C$207,' Dane pomocnicze (ze spr. 21)'!C1108)&gt;1,"TAK, UWAGA, wystepuje w sprawozdaniu więcej niż jeden raz!!!","BRAK"))</f>
        <v>BRAK</v>
      </c>
      <c r="C1108" s="53" t="s">
        <v>1199</v>
      </c>
      <c r="D1108" s="53" t="s">
        <v>3539</v>
      </c>
      <c r="E1108" s="53" t="s">
        <v>1639</v>
      </c>
      <c r="F1108" s="53" t="s">
        <v>3489</v>
      </c>
      <c r="G1108" s="53" t="s">
        <v>3539</v>
      </c>
      <c r="H1108" s="53" t="s">
        <v>3492</v>
      </c>
      <c r="I1108" s="53" t="s">
        <v>1732</v>
      </c>
      <c r="J1108" s="53" t="s">
        <v>1636</v>
      </c>
      <c r="K1108" s="53" t="s">
        <v>3539</v>
      </c>
      <c r="L1108" s="53" t="s">
        <v>3669</v>
      </c>
      <c r="M1108" s="53" t="s">
        <v>3539</v>
      </c>
      <c r="N1108" s="53" t="s">
        <v>7014</v>
      </c>
      <c r="O1108" s="54">
        <v>9130</v>
      </c>
      <c r="P1108" s="53" t="s">
        <v>7015</v>
      </c>
      <c r="Q1108" s="53">
        <v>1</v>
      </c>
      <c r="R1108" s="55">
        <v>53.9726</v>
      </c>
      <c r="S1108" s="55">
        <v>14.7689</v>
      </c>
      <c r="T1108" s="55">
        <v>53.958300000000001</v>
      </c>
      <c r="U1108" s="55">
        <v>14.824999999999999</v>
      </c>
      <c r="V1108" s="53" t="s">
        <v>94</v>
      </c>
      <c r="W1108" s="85">
        <v>1</v>
      </c>
      <c r="X1108" s="87">
        <v>0</v>
      </c>
      <c r="Y1108" s="1" t="s">
        <v>7252</v>
      </c>
    </row>
    <row r="1109" spans="1:25" ht="50.1" hidden="1" customHeight="1" x14ac:dyDescent="0.25">
      <c r="A1109" s="53" t="s">
        <v>94</v>
      </c>
      <c r="B1109" s="53" t="str">
        <f>IF(COUNTIF('Aglomeracje 2022 r.'!$C$13:$C$207,' Dane pomocnicze (ze spr. 21)'!C1109)=1,"TAK",IF(COUNTIF('Aglomeracje 2022 r.'!$C$13:$C$207,' Dane pomocnicze (ze spr. 21)'!C1109)&gt;1,"TAK, UWAGA, wystepuje w sprawozdaniu więcej niż jeden raz!!!","BRAK"))</f>
        <v>BRAK</v>
      </c>
      <c r="C1109" s="53" t="s">
        <v>1200</v>
      </c>
      <c r="D1109" s="53" t="s">
        <v>3540</v>
      </c>
      <c r="E1109" s="53" t="s">
        <v>1639</v>
      </c>
      <c r="F1109" s="53" t="s">
        <v>3489</v>
      </c>
      <c r="G1109" s="53" t="s">
        <v>3507</v>
      </c>
      <c r="H1109" s="53" t="s">
        <v>2876</v>
      </c>
      <c r="I1109" s="53" t="s">
        <v>1732</v>
      </c>
      <c r="J1109" s="53" t="s">
        <v>1636</v>
      </c>
      <c r="K1109" s="53" t="s">
        <v>3540</v>
      </c>
      <c r="L1109" s="53" t="s">
        <v>3669</v>
      </c>
      <c r="M1109" s="53" t="s">
        <v>7016</v>
      </c>
      <c r="N1109" s="53" t="s">
        <v>7017</v>
      </c>
      <c r="O1109" s="54">
        <v>9521</v>
      </c>
      <c r="P1109" s="53" t="s">
        <v>7018</v>
      </c>
      <c r="Q1109" s="53">
        <v>1</v>
      </c>
      <c r="R1109" s="55">
        <v>54.033299999999997</v>
      </c>
      <c r="S1109" s="55">
        <v>15.8764</v>
      </c>
      <c r="T1109" s="55">
        <v>54.033499999999997</v>
      </c>
      <c r="U1109" s="55">
        <v>15.872299999999999</v>
      </c>
      <c r="V1109" s="53" t="s">
        <v>94</v>
      </c>
      <c r="W1109" s="85">
        <v>2.5</v>
      </c>
      <c r="X1109" s="87">
        <v>1.91</v>
      </c>
      <c r="Y1109" s="1" t="s">
        <v>7685</v>
      </c>
    </row>
    <row r="1110" spans="1:25" ht="50.1" hidden="1" customHeight="1" x14ac:dyDescent="0.25">
      <c r="A1110" s="53" t="s">
        <v>94</v>
      </c>
      <c r="B1110" s="53" t="str">
        <f>IF(COUNTIF('Aglomeracje 2022 r.'!$C$13:$C$207,' Dane pomocnicze (ze spr. 21)'!C1110)=1,"TAK",IF(COUNTIF('Aglomeracje 2022 r.'!$C$13:$C$207,' Dane pomocnicze (ze spr. 21)'!C1110)&gt;1,"TAK, UWAGA, wystepuje w sprawozdaniu więcej niż jeden raz!!!","BRAK"))</f>
        <v>BRAK</v>
      </c>
      <c r="C1110" s="53" t="s">
        <v>1201</v>
      </c>
      <c r="D1110" s="53" t="s">
        <v>3541</v>
      </c>
      <c r="E1110" s="53" t="s">
        <v>1639</v>
      </c>
      <c r="F1110" s="53" t="s">
        <v>3489</v>
      </c>
      <c r="G1110" s="53" t="s">
        <v>3499</v>
      </c>
      <c r="H1110" s="53" t="s">
        <v>2876</v>
      </c>
      <c r="I1110" s="53" t="s">
        <v>1732</v>
      </c>
      <c r="J1110" s="53" t="s">
        <v>1636</v>
      </c>
      <c r="K1110" s="53" t="s">
        <v>7019</v>
      </c>
      <c r="L1110" s="53" t="s">
        <v>3715</v>
      </c>
      <c r="M1110" s="53" t="s">
        <v>7019</v>
      </c>
      <c r="N1110" s="53" t="s">
        <v>7020</v>
      </c>
      <c r="O1110" s="54">
        <v>20155</v>
      </c>
      <c r="P1110" s="53" t="s">
        <v>7021</v>
      </c>
      <c r="Q1110" s="53">
        <v>1</v>
      </c>
      <c r="R1110" s="55">
        <v>54.492800000000003</v>
      </c>
      <c r="S1110" s="55">
        <v>16.7133</v>
      </c>
      <c r="T1110" s="55">
        <v>54.534100000000002</v>
      </c>
      <c r="U1110" s="55">
        <v>16.547699999999999</v>
      </c>
      <c r="V1110" s="53" t="s">
        <v>94</v>
      </c>
      <c r="W1110" s="85">
        <v>21.93</v>
      </c>
      <c r="X1110" s="87">
        <v>0</v>
      </c>
      <c r="Y1110" s="1" t="s">
        <v>7686</v>
      </c>
    </row>
    <row r="1111" spans="1:25" ht="50.1" hidden="1" customHeight="1" x14ac:dyDescent="0.25">
      <c r="A1111" s="53" t="s">
        <v>94</v>
      </c>
      <c r="B1111" s="53" t="str">
        <f>IF(COUNTIF('Aglomeracje 2022 r.'!$C$13:$C$207,' Dane pomocnicze (ze spr. 21)'!C1111)=1,"TAK",IF(COUNTIF('Aglomeracje 2022 r.'!$C$13:$C$207,' Dane pomocnicze (ze spr. 21)'!C1111)&gt;1,"TAK, UWAGA, wystepuje w sprawozdaniu więcej niż jeden raz!!!","BRAK"))</f>
        <v>BRAK</v>
      </c>
      <c r="C1111" s="53" t="s">
        <v>1202</v>
      </c>
      <c r="D1111" s="53" t="s">
        <v>3542</v>
      </c>
      <c r="E1111" s="53" t="s">
        <v>1639</v>
      </c>
      <c r="F1111" s="53" t="s">
        <v>3489</v>
      </c>
      <c r="G1111" s="53" t="s">
        <v>3501</v>
      </c>
      <c r="H1111" s="53" t="s">
        <v>2876</v>
      </c>
      <c r="I1111" s="53" t="s">
        <v>1732</v>
      </c>
      <c r="J1111" s="53" t="s">
        <v>1636</v>
      </c>
      <c r="K1111" s="53" t="s">
        <v>3542</v>
      </c>
      <c r="L1111" s="53" t="s">
        <v>3669</v>
      </c>
      <c r="M1111" s="53" t="s">
        <v>7022</v>
      </c>
      <c r="N1111" s="53" t="s">
        <v>7023</v>
      </c>
      <c r="O1111" s="54">
        <v>6533</v>
      </c>
      <c r="P1111" s="53" t="s">
        <v>7024</v>
      </c>
      <c r="Q1111" s="53">
        <v>1</v>
      </c>
      <c r="R1111" s="55">
        <v>53.745100000000001</v>
      </c>
      <c r="S1111" s="55">
        <v>16.350300000000001</v>
      </c>
      <c r="T1111" s="55">
        <v>53.7575</v>
      </c>
      <c r="U1111" s="55">
        <v>16.3704</v>
      </c>
      <c r="V1111" s="53" t="s">
        <v>94</v>
      </c>
      <c r="W1111" s="85">
        <v>0.7</v>
      </c>
      <c r="X1111" s="87">
        <v>0</v>
      </c>
      <c r="Y1111" s="1" t="s">
        <v>7395</v>
      </c>
    </row>
    <row r="1112" spans="1:25" ht="50.1" hidden="1" customHeight="1" x14ac:dyDescent="0.25">
      <c r="A1112" s="53" t="s">
        <v>94</v>
      </c>
      <c r="B1112" s="53" t="str">
        <f>IF(COUNTIF('Aglomeracje 2022 r.'!$C$13:$C$207,' Dane pomocnicze (ze spr. 21)'!C1112)=1,"TAK",IF(COUNTIF('Aglomeracje 2022 r.'!$C$13:$C$207,' Dane pomocnicze (ze spr. 21)'!C1112)&gt;1,"TAK, UWAGA, wystepuje w sprawozdaniu więcej niż jeden raz!!!","BRAK"))</f>
        <v>BRAK</v>
      </c>
      <c r="C1112" s="53" t="s">
        <v>1203</v>
      </c>
      <c r="D1112" s="53" t="s">
        <v>3543</v>
      </c>
      <c r="E1112" s="53" t="s">
        <v>1639</v>
      </c>
      <c r="F1112" s="53" t="s">
        <v>3489</v>
      </c>
      <c r="G1112" s="53" t="s">
        <v>3518</v>
      </c>
      <c r="H1112" s="53" t="s">
        <v>2876</v>
      </c>
      <c r="I1112" s="53" t="s">
        <v>1732</v>
      </c>
      <c r="J1112" s="53" t="s">
        <v>1636</v>
      </c>
      <c r="K1112" s="53" t="s">
        <v>3543</v>
      </c>
      <c r="L1112" s="53" t="s">
        <v>3669</v>
      </c>
      <c r="M1112" s="53" t="s">
        <v>7025</v>
      </c>
      <c r="N1112" s="53" t="s">
        <v>7026</v>
      </c>
      <c r="O1112" s="54">
        <v>8416</v>
      </c>
      <c r="P1112" s="53" t="s">
        <v>7027</v>
      </c>
      <c r="Q1112" s="53">
        <v>1</v>
      </c>
      <c r="R1112" s="55">
        <v>53.954500000000003</v>
      </c>
      <c r="S1112" s="55">
        <v>16.5852</v>
      </c>
      <c r="T1112" s="55">
        <v>53.963286250000003</v>
      </c>
      <c r="U1112" s="55">
        <v>16.573715870000001</v>
      </c>
      <c r="V1112" s="53" t="s">
        <v>94</v>
      </c>
      <c r="W1112" s="85">
        <v>3.75</v>
      </c>
      <c r="X1112" s="87">
        <v>3.9</v>
      </c>
      <c r="Y1112" s="1" t="s">
        <v>7687</v>
      </c>
    </row>
    <row r="1113" spans="1:25" ht="50.1" hidden="1" customHeight="1" x14ac:dyDescent="0.25">
      <c r="A1113" s="53" t="s">
        <v>94</v>
      </c>
      <c r="B1113" s="53" t="str">
        <f>IF(COUNTIF('Aglomeracje 2022 r.'!$C$13:$C$207,' Dane pomocnicze (ze spr. 21)'!C1113)=1,"TAK",IF(COUNTIF('Aglomeracje 2022 r.'!$C$13:$C$207,' Dane pomocnicze (ze spr. 21)'!C1113)&gt;1,"TAK, UWAGA, wystepuje w sprawozdaniu więcej niż jeden raz!!!","BRAK"))</f>
        <v>BRAK</v>
      </c>
      <c r="C1113" s="53" t="s">
        <v>1204</v>
      </c>
      <c r="D1113" s="53" t="s">
        <v>3545</v>
      </c>
      <c r="E1113" s="53" t="s">
        <v>1639</v>
      </c>
      <c r="F1113" s="53" t="s">
        <v>3489</v>
      </c>
      <c r="G1113" s="53" t="s">
        <v>3518</v>
      </c>
      <c r="H1113" s="53" t="s">
        <v>2876</v>
      </c>
      <c r="I1113" s="53" t="s">
        <v>1732</v>
      </c>
      <c r="J1113" s="53" t="s">
        <v>1636</v>
      </c>
      <c r="K1113" s="53" t="s">
        <v>3545</v>
      </c>
      <c r="L1113" s="53" t="s">
        <v>3669</v>
      </c>
      <c r="M1113" s="53" t="s">
        <v>3545</v>
      </c>
      <c r="N1113" s="53" t="s">
        <v>7030</v>
      </c>
      <c r="O1113" s="54">
        <v>4213</v>
      </c>
      <c r="P1113" s="53" t="s">
        <v>7031</v>
      </c>
      <c r="Q1113" s="53">
        <v>1</v>
      </c>
      <c r="R1113" s="55">
        <v>54.117600000000003</v>
      </c>
      <c r="S1113" s="55">
        <v>16.682500000000001</v>
      </c>
      <c r="T1113" s="55">
        <v>54.074100000000001</v>
      </c>
      <c r="U1113" s="55">
        <v>16.4055</v>
      </c>
      <c r="V1113" s="53" t="s">
        <v>94</v>
      </c>
      <c r="W1113" s="85">
        <v>0</v>
      </c>
      <c r="X1113" s="87">
        <v>0</v>
      </c>
      <c r="Y1113" s="1" t="s">
        <v>7166</v>
      </c>
    </row>
    <row r="1114" spans="1:25" ht="50.1" hidden="1" customHeight="1" x14ac:dyDescent="0.25">
      <c r="A1114" s="53" t="s">
        <v>94</v>
      </c>
      <c r="B1114" s="53" t="str">
        <f>IF(COUNTIF('Aglomeracje 2022 r.'!$C$13:$C$207,' Dane pomocnicze (ze spr. 21)'!C1114)=1,"TAK",IF(COUNTIF('Aglomeracje 2022 r.'!$C$13:$C$207,' Dane pomocnicze (ze spr. 21)'!C1114)&gt;1,"TAK, UWAGA, wystepuje w sprawozdaniu więcej niż jeden raz!!!","BRAK"))</f>
        <v>BRAK</v>
      </c>
      <c r="C1114" s="53" t="s">
        <v>1205</v>
      </c>
      <c r="D1114" s="53" t="s">
        <v>3546</v>
      </c>
      <c r="E1114" s="53" t="s">
        <v>1639</v>
      </c>
      <c r="F1114" s="53" t="s">
        <v>3489</v>
      </c>
      <c r="G1114" s="53" t="s">
        <v>3512</v>
      </c>
      <c r="H1114" s="53" t="s">
        <v>94</v>
      </c>
      <c r="I1114" s="53" t="s">
        <v>1732</v>
      </c>
      <c r="J1114" s="53" t="s">
        <v>1636</v>
      </c>
      <c r="K1114" s="53" t="s">
        <v>3546</v>
      </c>
      <c r="L1114" s="53" t="s">
        <v>3669</v>
      </c>
      <c r="M1114" s="53" t="s">
        <v>3546</v>
      </c>
      <c r="N1114" s="53" t="s">
        <v>7032</v>
      </c>
      <c r="O1114" s="54">
        <v>3918</v>
      </c>
      <c r="P1114" s="53" t="s">
        <v>7033</v>
      </c>
      <c r="Q1114" s="53">
        <v>1</v>
      </c>
      <c r="R1114" s="55">
        <v>53.003100000000003</v>
      </c>
      <c r="S1114" s="55">
        <v>14.9693</v>
      </c>
      <c r="T1114" s="55">
        <v>52.992699999999999</v>
      </c>
      <c r="U1114" s="55">
        <v>14.9658</v>
      </c>
      <c r="V1114" s="53" t="s">
        <v>94</v>
      </c>
      <c r="W1114" s="85">
        <v>0</v>
      </c>
      <c r="X1114" s="87">
        <v>0</v>
      </c>
      <c r="Y1114" s="1" t="s">
        <v>7166</v>
      </c>
    </row>
    <row r="1115" spans="1:25" ht="50.1" hidden="1" customHeight="1" x14ac:dyDescent="0.25">
      <c r="A1115" s="53" t="s">
        <v>94</v>
      </c>
      <c r="B1115" s="53" t="str">
        <f>IF(COUNTIF('Aglomeracje 2022 r.'!$C$13:$C$207,' Dane pomocnicze (ze spr. 21)'!C1115)=1,"TAK",IF(COUNTIF('Aglomeracje 2022 r.'!$C$13:$C$207,' Dane pomocnicze (ze spr. 21)'!C1115)&gt;1,"TAK, UWAGA, wystepuje w sprawozdaniu więcej niż jeden raz!!!","BRAK"))</f>
        <v>BRAK</v>
      </c>
      <c r="C1115" s="53" t="s">
        <v>1206</v>
      </c>
      <c r="D1115" s="53" t="s">
        <v>3547</v>
      </c>
      <c r="E1115" s="53" t="s">
        <v>1639</v>
      </c>
      <c r="F1115" s="53" t="s">
        <v>3489</v>
      </c>
      <c r="G1115" s="53" t="s">
        <v>3503</v>
      </c>
      <c r="H1115" s="53" t="s">
        <v>94</v>
      </c>
      <c r="I1115" s="53" t="s">
        <v>1732</v>
      </c>
      <c r="J1115" s="53" t="s">
        <v>1636</v>
      </c>
      <c r="K1115" s="53" t="s">
        <v>3547</v>
      </c>
      <c r="L1115" s="53" t="s">
        <v>3669</v>
      </c>
      <c r="M1115" s="53" t="s">
        <v>3547</v>
      </c>
      <c r="N1115" s="53" t="s">
        <v>7034</v>
      </c>
      <c r="O1115" s="54">
        <v>5053</v>
      </c>
      <c r="P1115" s="53" t="s">
        <v>7035</v>
      </c>
      <c r="Q1115" s="53">
        <v>1</v>
      </c>
      <c r="R1115" s="55">
        <v>53.844000000000001</v>
      </c>
      <c r="S1115" s="55">
        <v>14.614000000000001</v>
      </c>
      <c r="T1115" s="55">
        <v>53.865000000000002</v>
      </c>
      <c r="U1115" s="55">
        <v>14.618</v>
      </c>
      <c r="V1115" s="53" t="s">
        <v>94</v>
      </c>
      <c r="W1115" s="85">
        <v>0.46</v>
      </c>
      <c r="X1115" s="87">
        <v>0.4</v>
      </c>
      <c r="Y1115" s="1" t="s">
        <v>7688</v>
      </c>
    </row>
    <row r="1116" spans="1:25" ht="50.1" hidden="1" customHeight="1" x14ac:dyDescent="0.25">
      <c r="A1116" s="53" t="s">
        <v>94</v>
      </c>
      <c r="B1116" s="53" t="str">
        <f>IF(COUNTIF('Aglomeracje 2022 r.'!$C$13:$C$207,' Dane pomocnicze (ze spr. 21)'!C1116)=1,"TAK",IF(COUNTIF('Aglomeracje 2022 r.'!$C$13:$C$207,' Dane pomocnicze (ze spr. 21)'!C1116)&gt;1,"TAK, UWAGA, wystepuje w sprawozdaniu więcej niż jeden raz!!!","BRAK"))</f>
        <v>BRAK</v>
      </c>
      <c r="C1116" s="53" t="s">
        <v>1207</v>
      </c>
      <c r="D1116" s="53" t="s">
        <v>3549</v>
      </c>
      <c r="E1116" s="53" t="s">
        <v>1639</v>
      </c>
      <c r="F1116" s="53" t="s">
        <v>3489</v>
      </c>
      <c r="G1116" s="53" t="s">
        <v>3503</v>
      </c>
      <c r="H1116" s="53" t="s">
        <v>3492</v>
      </c>
      <c r="I1116" s="53" t="s">
        <v>1732</v>
      </c>
      <c r="J1116" s="53" t="s">
        <v>1636</v>
      </c>
      <c r="K1116" s="53" t="s">
        <v>3549</v>
      </c>
      <c r="L1116" s="53" t="s">
        <v>3669</v>
      </c>
      <c r="M1116" s="53" t="s">
        <v>3549</v>
      </c>
      <c r="N1116" s="53" t="s">
        <v>7039</v>
      </c>
      <c r="O1116" s="54">
        <v>3111</v>
      </c>
      <c r="P1116" s="53" t="s">
        <v>7040</v>
      </c>
      <c r="Q1116" s="53">
        <v>1</v>
      </c>
      <c r="R1116" s="55">
        <v>53.823999999999998</v>
      </c>
      <c r="S1116" s="55">
        <v>14.9621</v>
      </c>
      <c r="T1116" s="55">
        <v>53.600499999999997</v>
      </c>
      <c r="U1116" s="55">
        <v>15.5197</v>
      </c>
      <c r="V1116" s="53" t="s">
        <v>94</v>
      </c>
      <c r="W1116" s="85">
        <v>0</v>
      </c>
      <c r="X1116" s="87">
        <v>3</v>
      </c>
      <c r="Y1116" s="1" t="s">
        <v>7233</v>
      </c>
    </row>
    <row r="1117" spans="1:25" ht="50.1" hidden="1" customHeight="1" x14ac:dyDescent="0.25">
      <c r="A1117" s="53" t="s">
        <v>94</v>
      </c>
      <c r="B1117" s="53" t="str">
        <f>IF(COUNTIF('Aglomeracje 2022 r.'!$C$13:$C$207,' Dane pomocnicze (ze spr. 21)'!C1117)=1,"TAK",IF(COUNTIF('Aglomeracje 2022 r.'!$C$13:$C$207,' Dane pomocnicze (ze spr. 21)'!C1117)&gt;1,"TAK, UWAGA, wystepuje w sprawozdaniu więcej niż jeden raz!!!","BRAK"))</f>
        <v>BRAK</v>
      </c>
      <c r="C1117" s="53" t="s">
        <v>1208</v>
      </c>
      <c r="D1117" s="53" t="s">
        <v>3550</v>
      </c>
      <c r="E1117" s="53" t="s">
        <v>1745</v>
      </c>
      <c r="F1117" s="53" t="s">
        <v>3489</v>
      </c>
      <c r="G1117" s="53" t="s">
        <v>3518</v>
      </c>
      <c r="H1117" s="53" t="s">
        <v>2876</v>
      </c>
      <c r="I1117" s="53" t="s">
        <v>1732</v>
      </c>
      <c r="J1117" s="53" t="s">
        <v>1636</v>
      </c>
      <c r="K1117" s="53" t="s">
        <v>3550</v>
      </c>
      <c r="L1117" s="53" t="s">
        <v>3669</v>
      </c>
      <c r="M1117" s="53" t="s">
        <v>3550</v>
      </c>
      <c r="N1117" s="53" t="s">
        <v>7041</v>
      </c>
      <c r="O1117" s="54">
        <v>8441</v>
      </c>
      <c r="P1117" s="53" t="s">
        <v>7042</v>
      </c>
      <c r="Q1117" s="53">
        <v>0</v>
      </c>
      <c r="R1117" s="55">
        <v>54.227400000000003</v>
      </c>
      <c r="S1117" s="55">
        <v>16.2926</v>
      </c>
      <c r="T1117" s="55">
        <v>54.233899999999998</v>
      </c>
      <c r="U1117" s="55">
        <v>16.144300000000001</v>
      </c>
      <c r="V1117" s="53" t="s">
        <v>94</v>
      </c>
      <c r="W1117" s="85">
        <v>7.92</v>
      </c>
      <c r="X1117" s="87">
        <v>0</v>
      </c>
      <c r="Y1117" s="1" t="s">
        <v>7689</v>
      </c>
    </row>
    <row r="1118" spans="1:25" ht="50.1" hidden="1" customHeight="1" x14ac:dyDescent="0.25">
      <c r="A1118" s="53" t="s">
        <v>94</v>
      </c>
      <c r="B1118" s="53" t="str">
        <f>IF(COUNTIF('Aglomeracje 2022 r.'!$C$13:$C$207,' Dane pomocnicze (ze spr. 21)'!C1118)=1,"TAK",IF(COUNTIF('Aglomeracje 2022 r.'!$C$13:$C$207,' Dane pomocnicze (ze spr. 21)'!C1118)&gt;1,"TAK, UWAGA, wystepuje w sprawozdaniu więcej niż jeden raz!!!","BRAK"))</f>
        <v>BRAK</v>
      </c>
      <c r="C1118" s="53" t="s">
        <v>1209</v>
      </c>
      <c r="D1118" s="53" t="s">
        <v>3551</v>
      </c>
      <c r="E1118" s="53" t="s">
        <v>1639</v>
      </c>
      <c r="F1118" s="53" t="s">
        <v>3489</v>
      </c>
      <c r="G1118" s="53" t="s">
        <v>3516</v>
      </c>
      <c r="H1118" s="53" t="s">
        <v>94</v>
      </c>
      <c r="I1118" s="53" t="s">
        <v>1732</v>
      </c>
      <c r="J1118" s="53" t="s">
        <v>1636</v>
      </c>
      <c r="K1118" s="53" t="s">
        <v>3551</v>
      </c>
      <c r="L1118" s="53" t="s">
        <v>3669</v>
      </c>
      <c r="M1118" s="53" t="s">
        <v>3551</v>
      </c>
      <c r="N1118" s="53" t="s">
        <v>7043</v>
      </c>
      <c r="O1118" s="54">
        <v>6675</v>
      </c>
      <c r="P1118" s="53" t="s">
        <v>7044</v>
      </c>
      <c r="Q1118" s="53">
        <v>1</v>
      </c>
      <c r="R1118" s="55">
        <v>52.784999999999997</v>
      </c>
      <c r="S1118" s="55">
        <v>14.494400000000001</v>
      </c>
      <c r="T1118" s="55">
        <v>52.465499999999999</v>
      </c>
      <c r="U1118" s="55">
        <v>14.2844</v>
      </c>
      <c r="V1118" s="53" t="s">
        <v>94</v>
      </c>
      <c r="W1118" s="85">
        <v>10.9</v>
      </c>
      <c r="X1118" s="87">
        <v>0</v>
      </c>
      <c r="Y1118" s="1" t="s">
        <v>7690</v>
      </c>
    </row>
    <row r="1119" spans="1:25" ht="50.1" hidden="1" customHeight="1" x14ac:dyDescent="0.25">
      <c r="A1119" s="53" t="s">
        <v>94</v>
      </c>
      <c r="B1119" s="53" t="str">
        <f>IF(COUNTIF('Aglomeracje 2022 r.'!$C$13:$C$207,' Dane pomocnicze (ze spr. 21)'!C1119)=1,"TAK",IF(COUNTIF('Aglomeracje 2022 r.'!$C$13:$C$207,' Dane pomocnicze (ze spr. 21)'!C1119)&gt;1,"TAK, UWAGA, wystepuje w sprawozdaniu więcej niż jeden raz!!!","BRAK"))</f>
        <v>BRAK</v>
      </c>
      <c r="C1119" s="53" t="s">
        <v>1210</v>
      </c>
      <c r="D1119" s="53" t="s">
        <v>3553</v>
      </c>
      <c r="E1119" s="53" t="s">
        <v>1639</v>
      </c>
      <c r="F1119" s="53" t="s">
        <v>3489</v>
      </c>
      <c r="G1119" s="53" t="s">
        <v>3516</v>
      </c>
      <c r="H1119" s="53" t="s">
        <v>94</v>
      </c>
      <c r="I1119" s="53" t="s">
        <v>1732</v>
      </c>
      <c r="J1119" s="53" t="s">
        <v>1636</v>
      </c>
      <c r="K1119" s="53" t="s">
        <v>3553</v>
      </c>
      <c r="L1119" s="53" t="s">
        <v>3669</v>
      </c>
      <c r="M1119" s="53" t="s">
        <v>3553</v>
      </c>
      <c r="N1119" s="53" t="s">
        <v>7047</v>
      </c>
      <c r="O1119" s="54">
        <v>3101</v>
      </c>
      <c r="P1119" s="53" t="s">
        <v>7048</v>
      </c>
      <c r="Q1119" s="53">
        <v>1</v>
      </c>
      <c r="R1119" s="55">
        <v>52.9651</v>
      </c>
      <c r="S1119" s="55">
        <v>14.6082</v>
      </c>
      <c r="T1119" s="55">
        <v>52.966700000000003</v>
      </c>
      <c r="U1119" s="55">
        <v>14.5937</v>
      </c>
      <c r="V1119" s="53" t="s">
        <v>94</v>
      </c>
      <c r="W1119" s="85">
        <v>0</v>
      </c>
      <c r="X1119" s="87">
        <v>0</v>
      </c>
      <c r="Y1119" s="1" t="s">
        <v>7166</v>
      </c>
    </row>
    <row r="1120" spans="1:25" ht="50.1" hidden="1" customHeight="1" x14ac:dyDescent="0.25">
      <c r="A1120" s="53" t="s">
        <v>94</v>
      </c>
      <c r="B1120" s="53" t="str">
        <f>IF(COUNTIF('Aglomeracje 2022 r.'!$C$13:$C$207,' Dane pomocnicze (ze spr. 21)'!C1120)=1,"TAK",IF(COUNTIF('Aglomeracje 2022 r.'!$C$13:$C$207,' Dane pomocnicze (ze spr. 21)'!C1120)&gt;1,"TAK, UWAGA, wystepuje w sprawozdaniu więcej niż jeden raz!!!","BRAK"))</f>
        <v>BRAK</v>
      </c>
      <c r="C1120" s="53" t="s">
        <v>1211</v>
      </c>
      <c r="D1120" s="53" t="s">
        <v>3554</v>
      </c>
      <c r="E1120" s="53" t="s">
        <v>1639</v>
      </c>
      <c r="F1120" s="53" t="s">
        <v>3489</v>
      </c>
      <c r="G1120" s="53" t="s">
        <v>3501</v>
      </c>
      <c r="H1120" s="53" t="s">
        <v>2876</v>
      </c>
      <c r="I1120" s="53" t="s">
        <v>1732</v>
      </c>
      <c r="J1120" s="53" t="s">
        <v>1636</v>
      </c>
      <c r="K1120" s="53" t="s">
        <v>3554</v>
      </c>
      <c r="L1120" s="53" t="s">
        <v>3715</v>
      </c>
      <c r="M1120" s="53" t="s">
        <v>3554</v>
      </c>
      <c r="N1120" s="53" t="s">
        <v>7049</v>
      </c>
      <c r="O1120" s="54">
        <v>4810</v>
      </c>
      <c r="P1120" s="53" t="s">
        <v>7050</v>
      </c>
      <c r="Q1120" s="53">
        <v>1</v>
      </c>
      <c r="R1120" s="55">
        <v>53.834600000000002</v>
      </c>
      <c r="S1120" s="55">
        <v>16.437999999999999</v>
      </c>
      <c r="T1120" s="55">
        <v>53.832500000000003</v>
      </c>
      <c r="U1120" s="55">
        <v>16.434799999999999</v>
      </c>
      <c r="V1120" s="53" t="s">
        <v>94</v>
      </c>
      <c r="W1120" s="85">
        <v>0.33</v>
      </c>
      <c r="X1120" s="87">
        <v>0</v>
      </c>
      <c r="Y1120" s="1" t="s">
        <v>7691</v>
      </c>
    </row>
    <row r="1121" spans="1:25" ht="50.1" hidden="1" customHeight="1" x14ac:dyDescent="0.25">
      <c r="A1121" s="53" t="s">
        <v>94</v>
      </c>
      <c r="B1121" s="53" t="str">
        <f>IF(COUNTIF('Aglomeracje 2022 r.'!$C$13:$C$207,' Dane pomocnicze (ze spr. 21)'!C1121)=1,"TAK",IF(COUNTIF('Aglomeracje 2022 r.'!$C$13:$C$207,' Dane pomocnicze (ze spr. 21)'!C1121)&gt;1,"TAK, UWAGA, wystepuje w sprawozdaniu więcej niż jeden raz!!!","BRAK"))</f>
        <v>BRAK</v>
      </c>
      <c r="C1121" s="53" t="s">
        <v>1212</v>
      </c>
      <c r="D1121" s="53" t="s">
        <v>3555</v>
      </c>
      <c r="E1121" s="53" t="s">
        <v>1639</v>
      </c>
      <c r="F1121" s="53" t="s">
        <v>3489</v>
      </c>
      <c r="G1121" s="53" t="s">
        <v>3527</v>
      </c>
      <c r="H1121" s="53" t="s">
        <v>3492</v>
      </c>
      <c r="I1121" s="53" t="s">
        <v>1732</v>
      </c>
      <c r="J1121" s="53" t="s">
        <v>1636</v>
      </c>
      <c r="K1121" s="53" t="s">
        <v>3555</v>
      </c>
      <c r="L1121" s="53" t="s">
        <v>3669</v>
      </c>
      <c r="M1121" s="53" t="s">
        <v>3555</v>
      </c>
      <c r="N1121" s="53" t="s">
        <v>7051</v>
      </c>
      <c r="O1121" s="54">
        <v>4882</v>
      </c>
      <c r="P1121" s="53" t="s">
        <v>7052</v>
      </c>
      <c r="Q1121" s="53">
        <v>1</v>
      </c>
      <c r="R1121" s="55">
        <v>52.470599999999997</v>
      </c>
      <c r="S1121" s="55">
        <v>14.294</v>
      </c>
      <c r="T1121" s="55">
        <v>52.464700000000001</v>
      </c>
      <c r="U1121" s="55">
        <v>14.283099999999999</v>
      </c>
      <c r="V1121" s="53" t="s">
        <v>94</v>
      </c>
      <c r="W1121" s="85">
        <v>1.4</v>
      </c>
      <c r="X1121" s="87">
        <v>0</v>
      </c>
      <c r="Y1121" s="1" t="s">
        <v>7374</v>
      </c>
    </row>
    <row r="1122" spans="1:25" ht="50.1" hidden="1" customHeight="1" x14ac:dyDescent="0.25">
      <c r="A1122" s="53" t="s">
        <v>94</v>
      </c>
      <c r="B1122" s="53" t="str">
        <f>IF(COUNTIF('Aglomeracje 2022 r.'!$C$13:$C$207,' Dane pomocnicze (ze spr. 21)'!C1122)=1,"TAK",IF(COUNTIF('Aglomeracje 2022 r.'!$C$13:$C$207,' Dane pomocnicze (ze spr. 21)'!C1122)&gt;1,"TAK, UWAGA, wystepuje w sprawozdaniu więcej niż jeden raz!!!","BRAK"))</f>
        <v>BRAK</v>
      </c>
      <c r="C1122" s="53" t="s">
        <v>1213</v>
      </c>
      <c r="D1122" s="53" t="s">
        <v>3558</v>
      </c>
      <c r="E1122" s="53" t="s">
        <v>1639</v>
      </c>
      <c r="F1122" s="53" t="s">
        <v>3489</v>
      </c>
      <c r="G1122" s="53" t="s">
        <v>3559</v>
      </c>
      <c r="H1122" s="53" t="s">
        <v>3560</v>
      </c>
      <c r="I1122" s="53" t="s">
        <v>1732</v>
      </c>
      <c r="J1122" s="53" t="s">
        <v>1636</v>
      </c>
      <c r="K1122" s="53" t="s">
        <v>3558</v>
      </c>
      <c r="L1122" s="53" t="s">
        <v>3641</v>
      </c>
      <c r="M1122" s="53" t="s">
        <v>7057</v>
      </c>
      <c r="N1122" s="53" t="s">
        <v>7058</v>
      </c>
      <c r="O1122" s="54">
        <v>4887</v>
      </c>
      <c r="P1122" s="53" t="s">
        <v>7059</v>
      </c>
      <c r="Q1122" s="53">
        <v>1</v>
      </c>
      <c r="R1122" s="55">
        <v>53.212600000000002</v>
      </c>
      <c r="S1122" s="55">
        <v>15.2544</v>
      </c>
      <c r="T1122" s="55">
        <v>53.347000000000001</v>
      </c>
      <c r="U1122" s="55">
        <v>15.420199999999999</v>
      </c>
      <c r="V1122" s="53" t="s">
        <v>94</v>
      </c>
      <c r="W1122" s="85">
        <v>8.75</v>
      </c>
      <c r="X1122" s="87">
        <v>1</v>
      </c>
      <c r="Y1122" s="1" t="s">
        <v>7692</v>
      </c>
    </row>
    <row r="1123" spans="1:25" ht="50.1" hidden="1" customHeight="1" x14ac:dyDescent="0.25">
      <c r="A1123" s="53" t="s">
        <v>94</v>
      </c>
      <c r="B1123" s="53" t="str">
        <f>IF(COUNTIF('Aglomeracje 2022 r.'!$C$13:$C$207,' Dane pomocnicze (ze spr. 21)'!C1123)=1,"TAK",IF(COUNTIF('Aglomeracje 2022 r.'!$C$13:$C$207,' Dane pomocnicze (ze spr. 21)'!C1123)&gt;1,"TAK, UWAGA, wystepuje w sprawozdaniu więcej niż jeden raz!!!","BRAK"))</f>
        <v>BRAK</v>
      </c>
      <c r="C1123" s="53" t="s">
        <v>1214</v>
      </c>
      <c r="D1123" s="53" t="s">
        <v>3561</v>
      </c>
      <c r="E1123" s="53" t="s">
        <v>1639</v>
      </c>
      <c r="F1123" s="53" t="s">
        <v>3489</v>
      </c>
      <c r="G1123" s="53" t="s">
        <v>3491</v>
      </c>
      <c r="H1123" s="53" t="s">
        <v>3562</v>
      </c>
      <c r="I1123" s="53" t="s">
        <v>1732</v>
      </c>
      <c r="J1123" s="53" t="s">
        <v>1636</v>
      </c>
      <c r="K1123" s="53" t="s">
        <v>3561</v>
      </c>
      <c r="L1123" s="53" t="s">
        <v>3669</v>
      </c>
      <c r="M1123" s="53" t="s">
        <v>3561</v>
      </c>
      <c r="N1123" s="53" t="s">
        <v>7060</v>
      </c>
      <c r="O1123" s="54">
        <v>4912</v>
      </c>
      <c r="P1123" s="53" t="s">
        <v>7061</v>
      </c>
      <c r="Q1123" s="53">
        <v>1</v>
      </c>
      <c r="R1123" s="55">
        <v>53.883000000000003</v>
      </c>
      <c r="S1123" s="55">
        <v>15.407299999999999</v>
      </c>
      <c r="T1123" s="55">
        <v>53.816000000000003</v>
      </c>
      <c r="U1123" s="55">
        <v>15.271000000000001</v>
      </c>
      <c r="V1123" s="53" t="s">
        <v>94</v>
      </c>
      <c r="W1123" s="85">
        <v>1.5</v>
      </c>
      <c r="X1123" s="87">
        <v>0</v>
      </c>
      <c r="Y1123" s="1" t="s">
        <v>7348</v>
      </c>
    </row>
    <row r="1124" spans="1:25" ht="50.1" hidden="1" customHeight="1" x14ac:dyDescent="0.25">
      <c r="A1124" s="53" t="s">
        <v>94</v>
      </c>
      <c r="B1124" s="53" t="str">
        <f>IF(COUNTIF('Aglomeracje 2022 r.'!$C$13:$C$207,' Dane pomocnicze (ze spr. 21)'!C1124)=1,"TAK",IF(COUNTIF('Aglomeracje 2022 r.'!$C$13:$C$207,' Dane pomocnicze (ze spr. 21)'!C1124)&gt;1,"TAK, UWAGA, wystepuje w sprawozdaniu więcej niż jeden raz!!!","BRAK"))</f>
        <v>BRAK</v>
      </c>
      <c r="C1124" s="53" t="s">
        <v>1215</v>
      </c>
      <c r="D1124" s="53" t="s">
        <v>3563</v>
      </c>
      <c r="E1124" s="53" t="s">
        <v>1639</v>
      </c>
      <c r="F1124" s="53" t="s">
        <v>3489</v>
      </c>
      <c r="G1124" s="53" t="s">
        <v>3509</v>
      </c>
      <c r="H1124" s="53" t="s">
        <v>3493</v>
      </c>
      <c r="I1124" s="53" t="s">
        <v>1732</v>
      </c>
      <c r="J1124" s="53" t="s">
        <v>1636</v>
      </c>
      <c r="K1124" s="53" t="s">
        <v>3563</v>
      </c>
      <c r="L1124" s="53" t="s">
        <v>3669</v>
      </c>
      <c r="M1124" s="53" t="s">
        <v>3563</v>
      </c>
      <c r="N1124" s="53" t="s">
        <v>7062</v>
      </c>
      <c r="O1124" s="54">
        <v>4668</v>
      </c>
      <c r="P1124" s="53" t="s">
        <v>7063</v>
      </c>
      <c r="Q1124" s="53">
        <v>1</v>
      </c>
      <c r="R1124" s="55">
        <v>53.496000000000002</v>
      </c>
      <c r="S1124" s="55">
        <v>15.061400000000001</v>
      </c>
      <c r="T1124" s="55">
        <v>53.496699999999997</v>
      </c>
      <c r="U1124" s="55">
        <v>15.057700000000001</v>
      </c>
      <c r="V1124" s="53" t="s">
        <v>94</v>
      </c>
      <c r="W1124" s="85">
        <v>0</v>
      </c>
      <c r="X1124" s="87">
        <v>0</v>
      </c>
      <c r="Y1124" s="1" t="s">
        <v>7166</v>
      </c>
    </row>
    <row r="1125" spans="1:25" ht="50.1" hidden="1" customHeight="1" x14ac:dyDescent="0.25">
      <c r="A1125" s="53" t="s">
        <v>94</v>
      </c>
      <c r="B1125" s="53" t="str">
        <f>IF(COUNTIF('Aglomeracje 2022 r.'!$C$13:$C$207,' Dane pomocnicze (ze spr. 21)'!C1125)=1,"TAK",IF(COUNTIF('Aglomeracje 2022 r.'!$C$13:$C$207,' Dane pomocnicze (ze spr. 21)'!C1125)&gt;1,"TAK, UWAGA, wystepuje w sprawozdaniu więcej niż jeden raz!!!","BRAK"))</f>
        <v>BRAK</v>
      </c>
      <c r="C1125" s="53" t="s">
        <v>1216</v>
      </c>
      <c r="D1125" s="53" t="s">
        <v>3564</v>
      </c>
      <c r="E1125" s="53" t="s">
        <v>1639</v>
      </c>
      <c r="F1125" s="53" t="s">
        <v>3489</v>
      </c>
      <c r="G1125" s="53" t="s">
        <v>3509</v>
      </c>
      <c r="H1125" s="53" t="s">
        <v>3493</v>
      </c>
      <c r="I1125" s="53" t="s">
        <v>1732</v>
      </c>
      <c r="J1125" s="53" t="s">
        <v>1636</v>
      </c>
      <c r="K1125" s="53" t="s">
        <v>3564</v>
      </c>
      <c r="L1125" s="53" t="s">
        <v>3669</v>
      </c>
      <c r="M1125" s="53" t="s">
        <v>3564</v>
      </c>
      <c r="N1125" s="53" t="s">
        <v>7064</v>
      </c>
      <c r="O1125" s="54">
        <v>5002</v>
      </c>
      <c r="P1125" s="53" t="s">
        <v>7065</v>
      </c>
      <c r="Q1125" s="53">
        <v>1</v>
      </c>
      <c r="R1125" s="55">
        <v>53.651200000000003</v>
      </c>
      <c r="S1125" s="55">
        <v>14.622999999999999</v>
      </c>
      <c r="T1125" s="55">
        <v>53.6554</v>
      </c>
      <c r="U1125" s="55">
        <v>14.6228</v>
      </c>
      <c r="V1125" s="53" t="s">
        <v>94</v>
      </c>
      <c r="W1125" s="85">
        <v>7</v>
      </c>
      <c r="X1125" s="87">
        <v>0.4</v>
      </c>
      <c r="Y1125" s="1" t="s">
        <v>7693</v>
      </c>
    </row>
    <row r="1126" spans="1:25" ht="50.1" hidden="1" customHeight="1" x14ac:dyDescent="0.25">
      <c r="A1126" s="53" t="s">
        <v>94</v>
      </c>
      <c r="B1126" s="53" t="str">
        <f>IF(COUNTIF('Aglomeracje 2022 r.'!$C$13:$C$207,' Dane pomocnicze (ze spr. 21)'!C1126)=1,"TAK",IF(COUNTIF('Aglomeracje 2022 r.'!$C$13:$C$207,' Dane pomocnicze (ze spr. 21)'!C1126)&gt;1,"TAK, UWAGA, wystepuje w sprawozdaniu więcej niż jeden raz!!!","BRAK"))</f>
        <v>BRAK</v>
      </c>
      <c r="C1126" s="53" t="s">
        <v>1217</v>
      </c>
      <c r="D1126" s="53" t="s">
        <v>3565</v>
      </c>
      <c r="E1126" s="53" t="s">
        <v>1639</v>
      </c>
      <c r="F1126" s="53" t="s">
        <v>3489</v>
      </c>
      <c r="G1126" s="53" t="s">
        <v>3509</v>
      </c>
      <c r="H1126" s="53" t="s">
        <v>3493</v>
      </c>
      <c r="I1126" s="53" t="s">
        <v>1732</v>
      </c>
      <c r="J1126" s="53" t="s">
        <v>1636</v>
      </c>
      <c r="K1126" s="53" t="s">
        <v>3508</v>
      </c>
      <c r="L1126" s="53" t="s">
        <v>3669</v>
      </c>
      <c r="M1126" s="53" t="s">
        <v>3508</v>
      </c>
      <c r="N1126" s="53" t="s">
        <v>7066</v>
      </c>
      <c r="O1126" s="54">
        <v>6628</v>
      </c>
      <c r="P1126" s="53" t="s">
        <v>6962</v>
      </c>
      <c r="Q1126" s="53">
        <v>1</v>
      </c>
      <c r="R1126" s="55">
        <v>53.53844411</v>
      </c>
      <c r="S1126" s="55">
        <v>14.747221830000001</v>
      </c>
      <c r="T1126" s="55">
        <v>53.557777780000002</v>
      </c>
      <c r="U1126" s="55">
        <v>14.74305556</v>
      </c>
      <c r="V1126" s="53" t="s">
        <v>94</v>
      </c>
      <c r="W1126" s="85">
        <v>0</v>
      </c>
      <c r="X1126" s="87">
        <v>0</v>
      </c>
      <c r="Y1126" s="1" t="s">
        <v>7166</v>
      </c>
    </row>
    <row r="1127" spans="1:25" ht="50.1" hidden="1" customHeight="1" x14ac:dyDescent="0.25">
      <c r="A1127" s="53" t="s">
        <v>94</v>
      </c>
      <c r="B1127" s="53" t="str">
        <f>IF(COUNTIF('Aglomeracje 2022 r.'!$C$13:$C$207,' Dane pomocnicze (ze spr. 21)'!C1127)=1,"TAK",IF(COUNTIF('Aglomeracje 2022 r.'!$C$13:$C$207,' Dane pomocnicze (ze spr. 21)'!C1127)&gt;1,"TAK, UWAGA, wystepuje w sprawozdaniu więcej niż jeden raz!!!","BRAK"))</f>
        <v>BRAK</v>
      </c>
      <c r="C1127" s="53" t="s">
        <v>1218</v>
      </c>
      <c r="D1127" s="53" t="s">
        <v>3567</v>
      </c>
      <c r="E1127" s="53" t="s">
        <v>1639</v>
      </c>
      <c r="F1127" s="53" t="s">
        <v>3489</v>
      </c>
      <c r="G1127" s="53" t="s">
        <v>3514</v>
      </c>
      <c r="H1127" s="53" t="s">
        <v>94</v>
      </c>
      <c r="I1127" s="53" t="s">
        <v>1732</v>
      </c>
      <c r="J1127" s="53" t="s">
        <v>1636</v>
      </c>
      <c r="K1127" s="53" t="s">
        <v>3567</v>
      </c>
      <c r="L1127" s="53" t="s">
        <v>3715</v>
      </c>
      <c r="M1127" s="53" t="s">
        <v>3567</v>
      </c>
      <c r="N1127" s="53" t="s">
        <v>7069</v>
      </c>
      <c r="O1127" s="54">
        <v>12701</v>
      </c>
      <c r="P1127" s="53" t="s">
        <v>7070</v>
      </c>
      <c r="Q1127" s="53">
        <v>1</v>
      </c>
      <c r="R1127" s="55">
        <v>53.3369</v>
      </c>
      <c r="S1127" s="55">
        <v>14.438800000000001</v>
      </c>
      <c r="T1127" s="55">
        <v>53.376600000000003</v>
      </c>
      <c r="U1127" s="55">
        <v>14.4847</v>
      </c>
      <c r="V1127" s="53" t="s">
        <v>94</v>
      </c>
      <c r="W1127" s="85">
        <v>0</v>
      </c>
      <c r="X1127" s="87">
        <v>0</v>
      </c>
      <c r="Y1127" s="1" t="s">
        <v>7166</v>
      </c>
    </row>
    <row r="1128" spans="1:25" ht="50.1" hidden="1" customHeight="1" x14ac:dyDescent="0.25">
      <c r="A1128" s="53" t="s">
        <v>94</v>
      </c>
      <c r="B1128" s="53" t="str">
        <f>IF(COUNTIF('Aglomeracje 2022 r.'!$C$13:$C$207,' Dane pomocnicze (ze spr. 21)'!C1128)=1,"TAK",IF(COUNTIF('Aglomeracje 2022 r.'!$C$13:$C$207,' Dane pomocnicze (ze spr. 21)'!C1128)&gt;1,"TAK, UWAGA, wystepuje w sprawozdaniu więcej niż jeden raz!!!","BRAK"))</f>
        <v>BRAK</v>
      </c>
      <c r="C1128" s="53" t="s">
        <v>1219</v>
      </c>
      <c r="D1128" s="53" t="s">
        <v>3568</v>
      </c>
      <c r="E1128" s="53" t="s">
        <v>1639</v>
      </c>
      <c r="F1128" s="53" t="s">
        <v>3489</v>
      </c>
      <c r="G1128" s="53" t="s">
        <v>3569</v>
      </c>
      <c r="H1128" s="53" t="s">
        <v>3493</v>
      </c>
      <c r="I1128" s="53" t="s">
        <v>1732</v>
      </c>
      <c r="J1128" s="53" t="s">
        <v>1636</v>
      </c>
      <c r="K1128" s="53" t="s">
        <v>3568</v>
      </c>
      <c r="L1128" s="53" t="s">
        <v>3715</v>
      </c>
      <c r="M1128" s="53" t="s">
        <v>3568</v>
      </c>
      <c r="N1128" s="53" t="s">
        <v>7071</v>
      </c>
      <c r="O1128" s="54">
        <v>6132</v>
      </c>
      <c r="P1128" s="53" t="s">
        <v>7072</v>
      </c>
      <c r="Q1128" s="53">
        <v>1</v>
      </c>
      <c r="R1128" s="55">
        <v>53.188600000000001</v>
      </c>
      <c r="S1128" s="55">
        <v>15.202999999999999</v>
      </c>
      <c r="T1128" s="55">
        <v>53.19</v>
      </c>
      <c r="U1128" s="55">
        <v>15.2</v>
      </c>
      <c r="V1128" s="53" t="s">
        <v>94</v>
      </c>
      <c r="W1128" s="85">
        <v>0</v>
      </c>
      <c r="X1128" s="87">
        <v>1</v>
      </c>
      <c r="Y1128" s="1" t="s">
        <v>7314</v>
      </c>
    </row>
    <row r="1129" spans="1:25" ht="50.1" hidden="1" customHeight="1" x14ac:dyDescent="0.25">
      <c r="A1129" s="53" t="s">
        <v>94</v>
      </c>
      <c r="B1129" s="53" t="str">
        <f>IF(COUNTIF('Aglomeracje 2022 r.'!$C$13:$C$207,' Dane pomocnicze (ze spr. 21)'!C1129)=1,"TAK",IF(COUNTIF('Aglomeracje 2022 r.'!$C$13:$C$207,' Dane pomocnicze (ze spr. 21)'!C1129)&gt;1,"TAK, UWAGA, wystepuje w sprawozdaniu więcej niż jeden raz!!!","BRAK"))</f>
        <v>BRAK</v>
      </c>
      <c r="C1129" s="53" t="s">
        <v>1220</v>
      </c>
      <c r="D1129" s="53" t="s">
        <v>3570</v>
      </c>
      <c r="E1129" s="53" t="s">
        <v>1639</v>
      </c>
      <c r="F1129" s="53" t="s">
        <v>3489</v>
      </c>
      <c r="G1129" s="53" t="s">
        <v>3529</v>
      </c>
      <c r="H1129" s="53" t="s">
        <v>3493</v>
      </c>
      <c r="I1129" s="53" t="s">
        <v>1732</v>
      </c>
      <c r="J1129" s="53" t="s">
        <v>1636</v>
      </c>
      <c r="K1129" s="53" t="s">
        <v>3570</v>
      </c>
      <c r="L1129" s="53" t="s">
        <v>3669</v>
      </c>
      <c r="M1129" s="53" t="s">
        <v>3570</v>
      </c>
      <c r="N1129" s="53" t="s">
        <v>7073</v>
      </c>
      <c r="O1129" s="54">
        <v>5251</v>
      </c>
      <c r="P1129" s="53" t="s">
        <v>7074</v>
      </c>
      <c r="Q1129" s="53">
        <v>1</v>
      </c>
      <c r="R1129" s="55">
        <v>53.042000000000002</v>
      </c>
      <c r="S1129" s="55">
        <v>15.303000000000001</v>
      </c>
      <c r="T1129" s="55">
        <v>53.004899999999999</v>
      </c>
      <c r="U1129" s="55">
        <v>15.307</v>
      </c>
      <c r="V1129" s="53" t="s">
        <v>94</v>
      </c>
      <c r="W1129" s="85">
        <v>0</v>
      </c>
      <c r="X1129" s="87">
        <v>6.2270000000000003</v>
      </c>
      <c r="Y1129" s="1" t="s">
        <v>7694</v>
      </c>
    </row>
    <row r="1130" spans="1:25" ht="50.1" hidden="1" customHeight="1" x14ac:dyDescent="0.25">
      <c r="A1130" s="53" t="s">
        <v>94</v>
      </c>
      <c r="B1130" s="53" t="str">
        <f>IF(COUNTIF('Aglomeracje 2022 r.'!$C$13:$C$207,' Dane pomocnicze (ze spr. 21)'!C1130)=1,"TAK",IF(COUNTIF('Aglomeracje 2022 r.'!$C$13:$C$207,' Dane pomocnicze (ze spr. 21)'!C1130)&gt;1,"TAK, UWAGA, wystepuje w sprawozdaniu więcej niż jeden raz!!!","BRAK"))</f>
        <v>BRAK</v>
      </c>
      <c r="C1130" s="53" t="s">
        <v>1221</v>
      </c>
      <c r="D1130" s="53" t="s">
        <v>3571</v>
      </c>
      <c r="E1130" s="53" t="s">
        <v>1639</v>
      </c>
      <c r="F1130" s="53" t="s">
        <v>3489</v>
      </c>
      <c r="G1130" s="53" t="s">
        <v>3494</v>
      </c>
      <c r="H1130" s="53" t="s">
        <v>3493</v>
      </c>
      <c r="I1130" s="53" t="s">
        <v>1732</v>
      </c>
      <c r="J1130" s="53" t="s">
        <v>1636</v>
      </c>
      <c r="K1130" s="53" t="s">
        <v>7075</v>
      </c>
      <c r="L1130" s="53" t="s">
        <v>3641</v>
      </c>
      <c r="M1130" s="53" t="s">
        <v>7075</v>
      </c>
      <c r="N1130" s="53" t="s">
        <v>7076</v>
      </c>
      <c r="O1130" s="54">
        <v>3243</v>
      </c>
      <c r="P1130" s="53" t="s">
        <v>7077</v>
      </c>
      <c r="Q1130" s="53">
        <v>1</v>
      </c>
      <c r="R1130" s="55">
        <v>53.2759</v>
      </c>
      <c r="S1130" s="55">
        <v>15.195399999999999</v>
      </c>
      <c r="T1130" s="55">
        <v>53.459200000000003</v>
      </c>
      <c r="U1130" s="55">
        <v>15.3276</v>
      </c>
      <c r="V1130" s="53" t="s">
        <v>94</v>
      </c>
      <c r="W1130" s="85">
        <v>0</v>
      </c>
      <c r="X1130" s="87">
        <v>0</v>
      </c>
      <c r="Y1130" s="1" t="s">
        <v>7166</v>
      </c>
    </row>
    <row r="1131" spans="1:25" ht="50.1" hidden="1" customHeight="1" x14ac:dyDescent="0.25">
      <c r="A1131" s="53" t="s">
        <v>94</v>
      </c>
      <c r="B1131" s="53" t="str">
        <f>IF(COUNTIF('Aglomeracje 2022 r.'!$C$13:$C$207,' Dane pomocnicze (ze spr. 21)'!C1131)=1,"TAK",IF(COUNTIF('Aglomeracje 2022 r.'!$C$13:$C$207,' Dane pomocnicze (ze spr. 21)'!C1131)&gt;1,"TAK, UWAGA, wystepuje w sprawozdaniu więcej niż jeden raz!!!","BRAK"))</f>
        <v>BRAK</v>
      </c>
      <c r="C1131" s="53" t="s">
        <v>1222</v>
      </c>
      <c r="D1131" s="53" t="s">
        <v>3572</v>
      </c>
      <c r="E1131" s="53" t="s">
        <v>1639</v>
      </c>
      <c r="F1131" s="53" t="s">
        <v>3489</v>
      </c>
      <c r="G1131" s="53" t="s">
        <v>3507</v>
      </c>
      <c r="H1131" s="53" t="s">
        <v>2876</v>
      </c>
      <c r="I1131" s="53" t="s">
        <v>1732</v>
      </c>
      <c r="J1131" s="53" t="s">
        <v>1636</v>
      </c>
      <c r="K1131" s="53" t="s">
        <v>3572</v>
      </c>
      <c r="L1131" s="53" t="s">
        <v>3669</v>
      </c>
      <c r="M1131" s="53" t="s">
        <v>7078</v>
      </c>
      <c r="N1131" s="53" t="s">
        <v>7079</v>
      </c>
      <c r="O1131" s="54">
        <v>7284</v>
      </c>
      <c r="P1131" s="53" t="s">
        <v>7080</v>
      </c>
      <c r="Q1131" s="53">
        <v>1</v>
      </c>
      <c r="R1131" s="55">
        <v>53.932699999999997</v>
      </c>
      <c r="S1131" s="55">
        <v>16.267499999999998</v>
      </c>
      <c r="T1131" s="55">
        <v>53.91575718</v>
      </c>
      <c r="U1131" s="55">
        <v>16.249641180000001</v>
      </c>
      <c r="V1131" s="53" t="s">
        <v>94</v>
      </c>
      <c r="W1131" s="85">
        <v>0</v>
      </c>
      <c r="X1131" s="87">
        <v>2.1</v>
      </c>
      <c r="Y1131" s="1" t="s">
        <v>7695</v>
      </c>
    </row>
    <row r="1132" spans="1:25" ht="50.1" hidden="1" customHeight="1" x14ac:dyDescent="0.25">
      <c r="A1132" s="53" t="s">
        <v>94</v>
      </c>
      <c r="B1132" s="53" t="str">
        <f>IF(COUNTIF('Aglomeracje 2022 r.'!$C$13:$C$207,' Dane pomocnicze (ze spr. 21)'!C1132)=1,"TAK",IF(COUNTIF('Aglomeracje 2022 r.'!$C$13:$C$207,' Dane pomocnicze (ze spr. 21)'!C1132)&gt;1,"TAK, UWAGA, wystepuje w sprawozdaniu więcej niż jeden raz!!!","BRAK"))</f>
        <v>BRAK</v>
      </c>
      <c r="C1132" s="53" t="s">
        <v>1223</v>
      </c>
      <c r="D1132" s="53" t="s">
        <v>3573</v>
      </c>
      <c r="E1132" s="53" t="s">
        <v>1639</v>
      </c>
      <c r="F1132" s="53" t="s">
        <v>3489</v>
      </c>
      <c r="G1132" s="53" t="s">
        <v>3527</v>
      </c>
      <c r="H1132" s="53" t="s">
        <v>3492</v>
      </c>
      <c r="I1132" s="53" t="s">
        <v>1732</v>
      </c>
      <c r="J1132" s="53" t="s">
        <v>1636</v>
      </c>
      <c r="K1132" s="53" t="s">
        <v>7081</v>
      </c>
      <c r="L1132" s="53" t="s">
        <v>3641</v>
      </c>
      <c r="M1132" s="53" t="s">
        <v>7082</v>
      </c>
      <c r="N1132" s="53" t="s">
        <v>7083</v>
      </c>
      <c r="O1132" s="54">
        <v>3504</v>
      </c>
      <c r="P1132" s="53" t="s">
        <v>7084</v>
      </c>
      <c r="Q1132" s="53">
        <v>1</v>
      </c>
      <c r="R1132" s="55">
        <v>53.321399999999997</v>
      </c>
      <c r="S1132" s="55">
        <v>15.333</v>
      </c>
      <c r="T1132" s="55">
        <v>53.5458</v>
      </c>
      <c r="U1132" s="55">
        <v>15.545299999999999</v>
      </c>
      <c r="V1132" s="53" t="s">
        <v>94</v>
      </c>
      <c r="W1132" s="85">
        <v>0.9</v>
      </c>
      <c r="X1132" s="87">
        <v>0</v>
      </c>
      <c r="Y1132" s="1" t="s">
        <v>7205</v>
      </c>
    </row>
    <row r="1133" spans="1:25" ht="50.1" hidden="1" customHeight="1" x14ac:dyDescent="0.25">
      <c r="A1133" s="53" t="s">
        <v>94</v>
      </c>
      <c r="B1133" s="53" t="str">
        <f>IF(COUNTIF('Aglomeracje 2022 r.'!$C$13:$C$207,' Dane pomocnicze (ze spr. 21)'!C1133)=1,"TAK",IF(COUNTIF('Aglomeracje 2022 r.'!$C$13:$C$207,' Dane pomocnicze (ze spr. 21)'!C1133)&gt;1,"TAK, UWAGA, wystepuje w sprawozdaniu więcej niż jeden raz!!!","BRAK"))</f>
        <v>BRAK</v>
      </c>
      <c r="C1133" s="53" t="s">
        <v>1224</v>
      </c>
      <c r="D1133" s="53" t="s">
        <v>3574</v>
      </c>
      <c r="E1133" s="53" t="s">
        <v>1639</v>
      </c>
      <c r="F1133" s="53" t="s">
        <v>3489</v>
      </c>
      <c r="G1133" s="53" t="s">
        <v>2876</v>
      </c>
      <c r="H1133" s="53" t="s">
        <v>2876</v>
      </c>
      <c r="I1133" s="53" t="s">
        <v>1732</v>
      </c>
      <c r="J1133" s="53" t="s">
        <v>1636</v>
      </c>
      <c r="K1133" s="53" t="s">
        <v>3574</v>
      </c>
      <c r="L1133" s="53" t="s">
        <v>3715</v>
      </c>
      <c r="M1133" s="53" t="s">
        <v>3574</v>
      </c>
      <c r="N1133" s="53" t="s">
        <v>7085</v>
      </c>
      <c r="O1133" s="54">
        <v>3497</v>
      </c>
      <c r="P1133" s="53" t="s">
        <v>7086</v>
      </c>
      <c r="Q1133" s="53">
        <v>1</v>
      </c>
      <c r="R1133" s="55">
        <v>54.125700000000002</v>
      </c>
      <c r="S1133" s="55">
        <v>16.300599999999999</v>
      </c>
      <c r="T1133" s="55">
        <v>54.146900000000002</v>
      </c>
      <c r="U1133" s="55">
        <v>16.260100000000001</v>
      </c>
      <c r="V1133" s="53" t="s">
        <v>94</v>
      </c>
      <c r="W1133" s="85">
        <v>9</v>
      </c>
      <c r="X1133" s="87">
        <v>0</v>
      </c>
      <c r="Y1133" s="1" t="s">
        <v>7696</v>
      </c>
    </row>
    <row r="1134" spans="1:25" ht="50.1" hidden="1" customHeight="1" x14ac:dyDescent="0.25">
      <c r="A1134" s="53" t="s">
        <v>94</v>
      </c>
      <c r="B1134" s="53" t="str">
        <f>IF(COUNTIF('Aglomeracje 2022 r.'!$C$13:$C$207,' Dane pomocnicze (ze spr. 21)'!C1134)=1,"TAK",IF(COUNTIF('Aglomeracje 2022 r.'!$C$13:$C$207,' Dane pomocnicze (ze spr. 21)'!C1134)&gt;1,"TAK, UWAGA, wystepuje w sprawozdaniu więcej niż jeden raz!!!","BRAK"))</f>
        <v>BRAK</v>
      </c>
      <c r="C1134" s="53" t="s">
        <v>1225</v>
      </c>
      <c r="D1134" s="53" t="s">
        <v>3575</v>
      </c>
      <c r="E1134" s="53" t="s">
        <v>1639</v>
      </c>
      <c r="F1134" s="53" t="s">
        <v>3489</v>
      </c>
      <c r="G1134" s="53" t="s">
        <v>3529</v>
      </c>
      <c r="H1134" s="53" t="s">
        <v>3493</v>
      </c>
      <c r="I1134" s="53" t="s">
        <v>1732</v>
      </c>
      <c r="J1134" s="53" t="s">
        <v>1636</v>
      </c>
      <c r="K1134" s="53" t="s">
        <v>3575</v>
      </c>
      <c r="L1134" s="53" t="s">
        <v>3641</v>
      </c>
      <c r="M1134" s="53" t="s">
        <v>3575</v>
      </c>
      <c r="N1134" s="53" t="s">
        <v>7087</v>
      </c>
      <c r="O1134" s="54">
        <v>3600</v>
      </c>
      <c r="P1134" s="53" t="s">
        <v>7088</v>
      </c>
      <c r="Q1134" s="53">
        <v>1</v>
      </c>
      <c r="R1134" s="55">
        <v>53.252800000000001</v>
      </c>
      <c r="S1134" s="55">
        <v>15.532</v>
      </c>
      <c r="T1134" s="55">
        <v>53.315300000000001</v>
      </c>
      <c r="U1134" s="55">
        <v>15.315300000000001</v>
      </c>
      <c r="V1134" s="53" t="s">
        <v>94</v>
      </c>
      <c r="W1134" s="85">
        <v>0</v>
      </c>
      <c r="X1134" s="87">
        <v>0</v>
      </c>
      <c r="Y1134" s="1" t="s">
        <v>7166</v>
      </c>
    </row>
    <row r="1135" spans="1:25" ht="50.1" hidden="1" customHeight="1" x14ac:dyDescent="0.25">
      <c r="A1135" s="53" t="s">
        <v>94</v>
      </c>
      <c r="B1135" s="53" t="str">
        <f>IF(COUNTIF('Aglomeracje 2022 r.'!$C$13:$C$207,' Dane pomocnicze (ze spr. 21)'!C1135)=1,"TAK",IF(COUNTIF('Aglomeracje 2022 r.'!$C$13:$C$207,' Dane pomocnicze (ze spr. 21)'!C1135)&gt;1,"TAK, UWAGA, wystepuje w sprawozdaniu więcej niż jeden raz!!!","BRAK"))</f>
        <v>BRAK</v>
      </c>
      <c r="C1135" s="53" t="s">
        <v>1226</v>
      </c>
      <c r="D1135" s="53" t="s">
        <v>3577</v>
      </c>
      <c r="E1135" s="53" t="s">
        <v>1639</v>
      </c>
      <c r="F1135" s="53" t="s">
        <v>3489</v>
      </c>
      <c r="G1135" s="53" t="s">
        <v>3569</v>
      </c>
      <c r="H1135" s="53" t="s">
        <v>3493</v>
      </c>
      <c r="I1135" s="53" t="s">
        <v>1732</v>
      </c>
      <c r="J1135" s="53" t="s">
        <v>1636</v>
      </c>
      <c r="K1135" s="53" t="s">
        <v>3577</v>
      </c>
      <c r="L1135" s="53" t="s">
        <v>3669</v>
      </c>
      <c r="M1135" s="53" t="s">
        <v>3577</v>
      </c>
      <c r="N1135" s="53" t="s">
        <v>7092</v>
      </c>
      <c r="O1135" s="54">
        <v>2720</v>
      </c>
      <c r="P1135" s="53" t="s">
        <v>7093</v>
      </c>
      <c r="Q1135" s="53">
        <v>1</v>
      </c>
      <c r="R1135" s="55">
        <v>53.261299999999999</v>
      </c>
      <c r="S1135" s="55">
        <v>15.322699999999999</v>
      </c>
      <c r="T1135" s="55">
        <v>53.432099999999998</v>
      </c>
      <c r="U1135" s="55">
        <v>15.549200000000001</v>
      </c>
      <c r="V1135" s="53" t="s">
        <v>94</v>
      </c>
      <c r="W1135" s="85">
        <v>0</v>
      </c>
      <c r="X1135" s="87">
        <v>0</v>
      </c>
      <c r="Y1135" s="1" t="s">
        <v>7166</v>
      </c>
    </row>
    <row r="1136" spans="1:25" ht="50.1" hidden="1" customHeight="1" x14ac:dyDescent="0.25">
      <c r="A1136" s="53" t="s">
        <v>94</v>
      </c>
      <c r="B1136" s="53" t="str">
        <f>IF(COUNTIF('Aglomeracje 2022 r.'!$C$13:$C$207,' Dane pomocnicze (ze spr. 21)'!C1136)=1,"TAK",IF(COUNTIF('Aglomeracje 2022 r.'!$C$13:$C$207,' Dane pomocnicze (ze spr. 21)'!C1136)&gt;1,"TAK, UWAGA, wystepuje w sprawozdaniu więcej niż jeden raz!!!","BRAK"))</f>
        <v>BRAK</v>
      </c>
      <c r="C1136" s="53" t="s">
        <v>1227</v>
      </c>
      <c r="D1136" s="53" t="s">
        <v>3578</v>
      </c>
      <c r="E1136" s="53" t="s">
        <v>1639</v>
      </c>
      <c r="F1136" s="53" t="s">
        <v>3489</v>
      </c>
      <c r="G1136" s="53" t="s">
        <v>3516</v>
      </c>
      <c r="H1136" s="53" t="s">
        <v>94</v>
      </c>
      <c r="I1136" s="53" t="s">
        <v>1732</v>
      </c>
      <c r="J1136" s="53" t="s">
        <v>1636</v>
      </c>
      <c r="K1136" s="53" t="s">
        <v>3578</v>
      </c>
      <c r="L1136" s="53" t="s">
        <v>3669</v>
      </c>
      <c r="M1136" s="53" t="s">
        <v>3578</v>
      </c>
      <c r="N1136" s="53" t="s">
        <v>7094</v>
      </c>
      <c r="O1136" s="54">
        <v>2042</v>
      </c>
      <c r="P1136" s="53" t="s">
        <v>7095</v>
      </c>
      <c r="Q1136" s="53">
        <v>1</v>
      </c>
      <c r="R1136" s="55">
        <v>52.877400000000002</v>
      </c>
      <c r="S1136" s="55">
        <v>14.2034</v>
      </c>
      <c r="T1136" s="55">
        <v>52.885599999999997</v>
      </c>
      <c r="U1136" s="55">
        <v>14.1952</v>
      </c>
      <c r="V1136" s="53" t="s">
        <v>94</v>
      </c>
      <c r="W1136" s="85">
        <v>0</v>
      </c>
      <c r="X1136" s="87">
        <v>0</v>
      </c>
      <c r="Y1136" s="1" t="s">
        <v>7166</v>
      </c>
    </row>
    <row r="1137" spans="1:25" ht="50.1" hidden="1" customHeight="1" x14ac:dyDescent="0.25">
      <c r="A1137" s="53" t="s">
        <v>94</v>
      </c>
      <c r="B1137" s="53" t="str">
        <f>IF(COUNTIF('Aglomeracje 2022 r.'!$C$13:$C$207,' Dane pomocnicze (ze spr. 21)'!C1137)=1,"TAK",IF(COUNTIF('Aglomeracje 2022 r.'!$C$13:$C$207,' Dane pomocnicze (ze spr. 21)'!C1137)&gt;1,"TAK, UWAGA, wystepuje w sprawozdaniu więcej niż jeden raz!!!","BRAK"))</f>
        <v>BRAK</v>
      </c>
      <c r="C1137" s="53" t="s">
        <v>1228</v>
      </c>
      <c r="D1137" s="53" t="s">
        <v>3580</v>
      </c>
      <c r="E1137" s="53" t="s">
        <v>1639</v>
      </c>
      <c r="F1137" s="53" t="s">
        <v>3489</v>
      </c>
      <c r="G1137" s="53" t="s">
        <v>3520</v>
      </c>
      <c r="H1137" s="53" t="s">
        <v>2876</v>
      </c>
      <c r="I1137" s="53" t="s">
        <v>1732</v>
      </c>
      <c r="J1137" s="53" t="s">
        <v>1636</v>
      </c>
      <c r="K1137" s="53" t="s">
        <v>3580</v>
      </c>
      <c r="L1137" s="53" t="s">
        <v>3715</v>
      </c>
      <c r="M1137" s="53" t="s">
        <v>7098</v>
      </c>
      <c r="N1137" s="53" t="s">
        <v>7099</v>
      </c>
      <c r="O1137" s="54">
        <v>3299</v>
      </c>
      <c r="P1137" s="53" t="s">
        <v>7100</v>
      </c>
      <c r="Q1137" s="53">
        <v>1</v>
      </c>
      <c r="R1137" s="55">
        <v>53.943100000000001</v>
      </c>
      <c r="S1137" s="55">
        <v>15.943099999999999</v>
      </c>
      <c r="T1137" s="55">
        <v>53.861800000000002</v>
      </c>
      <c r="U1137" s="55">
        <v>15.946199999999999</v>
      </c>
      <c r="V1137" s="53" t="s">
        <v>94</v>
      </c>
      <c r="W1137" s="85">
        <v>0</v>
      </c>
      <c r="X1137" s="87">
        <v>0</v>
      </c>
      <c r="Y1137" s="1" t="s">
        <v>7166</v>
      </c>
    </row>
    <row r="1138" spans="1:25" ht="50.1" hidden="1" customHeight="1" x14ac:dyDescent="0.25">
      <c r="A1138" s="53" t="s">
        <v>94</v>
      </c>
      <c r="B1138" s="53" t="str">
        <f>IF(COUNTIF('Aglomeracje 2022 r.'!$C$13:$C$207,' Dane pomocnicze (ze spr. 21)'!C1138)=1,"TAK",IF(COUNTIF('Aglomeracje 2022 r.'!$C$13:$C$207,' Dane pomocnicze (ze spr. 21)'!C1138)&gt;1,"TAK, UWAGA, wystepuje w sprawozdaniu więcej niż jeden raz!!!","BRAK"))</f>
        <v>BRAK</v>
      </c>
      <c r="C1138" s="53" t="s">
        <v>1229</v>
      </c>
      <c r="D1138" s="53" t="s">
        <v>3581</v>
      </c>
      <c r="E1138" s="53" t="s">
        <v>1639</v>
      </c>
      <c r="F1138" s="53" t="s">
        <v>3489</v>
      </c>
      <c r="G1138" s="53" t="s">
        <v>3518</v>
      </c>
      <c r="H1138" s="53" t="s">
        <v>2876</v>
      </c>
      <c r="I1138" s="53" t="s">
        <v>1732</v>
      </c>
      <c r="J1138" s="53" t="s">
        <v>1636</v>
      </c>
      <c r="K1138" s="53" t="s">
        <v>3581</v>
      </c>
      <c r="L1138" s="53" t="s">
        <v>3715</v>
      </c>
      <c r="M1138" s="53" t="s">
        <v>7101</v>
      </c>
      <c r="N1138" s="53" t="s">
        <v>7102</v>
      </c>
      <c r="O1138" s="54">
        <v>7556</v>
      </c>
      <c r="P1138" s="53" t="s">
        <v>7103</v>
      </c>
      <c r="Q1138" s="53">
        <v>1</v>
      </c>
      <c r="R1138" s="55">
        <v>54.133699999999997</v>
      </c>
      <c r="S1138" s="55">
        <v>16.0379</v>
      </c>
      <c r="T1138" s="55">
        <v>54.127586530000002</v>
      </c>
      <c r="U1138" s="55">
        <v>16.038772860000002</v>
      </c>
      <c r="V1138" s="53" t="s">
        <v>94</v>
      </c>
      <c r="W1138" s="85">
        <v>1.1000000000000001</v>
      </c>
      <c r="X1138" s="87">
        <v>0.2</v>
      </c>
      <c r="Y1138" s="1" t="s">
        <v>7697</v>
      </c>
    </row>
    <row r="1139" spans="1:25" ht="50.1" hidden="1" customHeight="1" x14ac:dyDescent="0.25">
      <c r="A1139" s="53" t="s">
        <v>94</v>
      </c>
      <c r="B1139" s="53" t="str">
        <f>IF(COUNTIF('Aglomeracje 2022 r.'!$C$13:$C$207,' Dane pomocnicze (ze spr. 21)'!C1139)=1,"TAK",IF(COUNTIF('Aglomeracje 2022 r.'!$C$13:$C$207,' Dane pomocnicze (ze spr. 21)'!C1139)&gt;1,"TAK, UWAGA, wystepuje w sprawozdaniu więcej niż jeden raz!!!","BRAK"))</f>
        <v>BRAK</v>
      </c>
      <c r="C1139" s="53" t="s">
        <v>1230</v>
      </c>
      <c r="D1139" s="53" t="s">
        <v>3582</v>
      </c>
      <c r="E1139" s="53" t="s">
        <v>1639</v>
      </c>
      <c r="F1139" s="53" t="s">
        <v>3489</v>
      </c>
      <c r="G1139" s="53" t="s">
        <v>3516</v>
      </c>
      <c r="H1139" s="53" t="s">
        <v>94</v>
      </c>
      <c r="I1139" s="53" t="s">
        <v>1732</v>
      </c>
      <c r="J1139" s="53" t="s">
        <v>1636</v>
      </c>
      <c r="K1139" s="53" t="s">
        <v>3582</v>
      </c>
      <c r="L1139" s="53" t="s">
        <v>3715</v>
      </c>
      <c r="M1139" s="53" t="s">
        <v>3582</v>
      </c>
      <c r="N1139" s="53" t="s">
        <v>7104</v>
      </c>
      <c r="O1139" s="54">
        <v>2019</v>
      </c>
      <c r="P1139" s="53" t="s">
        <v>7105</v>
      </c>
      <c r="Q1139" s="53">
        <v>1</v>
      </c>
      <c r="R1139" s="55">
        <v>53.126800000000003</v>
      </c>
      <c r="S1139" s="55">
        <v>14.393000000000001</v>
      </c>
      <c r="T1139" s="55">
        <v>53.118899999999996</v>
      </c>
      <c r="U1139" s="55">
        <v>14.381399999999999</v>
      </c>
      <c r="V1139" s="53" t="s">
        <v>94</v>
      </c>
      <c r="W1139" s="85">
        <v>0</v>
      </c>
      <c r="X1139" s="87">
        <v>0</v>
      </c>
      <c r="Y1139" s="1" t="s">
        <v>7166</v>
      </c>
    </row>
    <row r="1140" spans="1:25" ht="50.1" hidden="1" customHeight="1" x14ac:dyDescent="0.25">
      <c r="A1140" s="53" t="s">
        <v>94</v>
      </c>
      <c r="B1140" s="53" t="str">
        <f>IF(COUNTIF('Aglomeracje 2022 r.'!$C$13:$C$207,' Dane pomocnicze (ze spr. 21)'!C1140)=1,"TAK",IF(COUNTIF('Aglomeracje 2022 r.'!$C$13:$C$207,' Dane pomocnicze (ze spr. 21)'!C1140)&gt;1,"TAK, UWAGA, wystepuje w sprawozdaniu więcej niż jeden raz!!!","BRAK"))</f>
        <v>BRAK</v>
      </c>
      <c r="C1140" s="53" t="s">
        <v>1231</v>
      </c>
      <c r="D1140" s="53" t="s">
        <v>3583</v>
      </c>
      <c r="E1140" s="53" t="s">
        <v>1650</v>
      </c>
      <c r="F1140" s="53" t="s">
        <v>3489</v>
      </c>
      <c r="G1140" s="53" t="s">
        <v>3512</v>
      </c>
      <c r="H1140" s="53" t="s">
        <v>3493</v>
      </c>
      <c r="I1140" s="53" t="s">
        <v>1732</v>
      </c>
      <c r="J1140" s="53" t="s">
        <v>1636</v>
      </c>
      <c r="K1140" s="53" t="s">
        <v>3583</v>
      </c>
      <c r="L1140" s="53" t="s">
        <v>3715</v>
      </c>
      <c r="M1140" s="53" t="s">
        <v>3583</v>
      </c>
      <c r="N1140" s="53" t="s">
        <v>7106</v>
      </c>
      <c r="O1140" s="54">
        <v>2274</v>
      </c>
      <c r="P1140" s="53" t="s">
        <v>7107</v>
      </c>
      <c r="Q1140" s="53">
        <v>3</v>
      </c>
      <c r="R1140" s="55">
        <v>0</v>
      </c>
      <c r="S1140" s="55">
        <v>0</v>
      </c>
      <c r="T1140" s="55">
        <v>0</v>
      </c>
      <c r="U1140" s="55">
        <v>0</v>
      </c>
      <c r="V1140" s="53" t="s">
        <v>94</v>
      </c>
      <c r="W1140" s="85">
        <v>0.4</v>
      </c>
      <c r="X1140" s="87">
        <v>7.1</v>
      </c>
      <c r="Y1140" s="1" t="s">
        <v>7698</v>
      </c>
    </row>
    <row r="1141" spans="1:25" ht="50.1" hidden="1" customHeight="1" x14ac:dyDescent="0.25">
      <c r="A1141" s="53" t="s">
        <v>94</v>
      </c>
      <c r="B1141" s="53" t="str">
        <f>IF(COUNTIF('Aglomeracje 2022 r.'!$C$13:$C$207,' Dane pomocnicze (ze spr. 21)'!C1141)=1,"TAK",IF(COUNTIF('Aglomeracje 2022 r.'!$C$13:$C$207,' Dane pomocnicze (ze spr. 21)'!C1141)&gt;1,"TAK, UWAGA, wystepuje w sprawozdaniu więcej niż jeden raz!!!","BRAK"))</f>
        <v>BRAK</v>
      </c>
      <c r="C1141" s="53" t="s">
        <v>1232</v>
      </c>
      <c r="D1141" s="53" t="s">
        <v>3584</v>
      </c>
      <c r="E1141" s="53" t="s">
        <v>1639</v>
      </c>
      <c r="F1141" s="53" t="s">
        <v>3489</v>
      </c>
      <c r="G1141" s="53" t="s">
        <v>94</v>
      </c>
      <c r="H1141" s="53" t="s">
        <v>94</v>
      </c>
      <c r="I1141" s="53" t="s">
        <v>1732</v>
      </c>
      <c r="J1141" s="53" t="s">
        <v>1636</v>
      </c>
      <c r="K1141" s="53" t="s">
        <v>94</v>
      </c>
      <c r="L1141" s="53" t="s">
        <v>3617</v>
      </c>
      <c r="M1141" s="53" t="s">
        <v>94</v>
      </c>
      <c r="N1141" s="53" t="s">
        <v>7108</v>
      </c>
      <c r="O1141" s="54">
        <v>94450</v>
      </c>
      <c r="P1141" s="53" t="s">
        <v>7109</v>
      </c>
      <c r="Q1141" s="53">
        <v>1</v>
      </c>
      <c r="R1141" s="55">
        <v>53.438299999999998</v>
      </c>
      <c r="S1141" s="55">
        <v>14.543100000000001</v>
      </c>
      <c r="T1141" s="55">
        <v>53.3842</v>
      </c>
      <c r="U1141" s="55">
        <v>14.617900000000001</v>
      </c>
      <c r="V1141" s="53" t="s">
        <v>94</v>
      </c>
      <c r="W1141" s="85">
        <v>8</v>
      </c>
      <c r="X1141" s="87">
        <v>2</v>
      </c>
      <c r="Y1141" s="1" t="s">
        <v>7699</v>
      </c>
    </row>
    <row r="1142" spans="1:25" ht="50.1" hidden="1" customHeight="1" x14ac:dyDescent="0.25">
      <c r="A1142" s="53" t="s">
        <v>94</v>
      </c>
      <c r="B1142" s="53" t="str">
        <f>IF(COUNTIF('Aglomeracje 2022 r.'!$C$13:$C$207,' Dane pomocnicze (ze spr. 21)'!C1142)=1,"TAK",IF(COUNTIF('Aglomeracje 2022 r.'!$C$13:$C$207,' Dane pomocnicze (ze spr. 21)'!C1142)&gt;1,"TAK, UWAGA, wystepuje w sprawozdaniu więcej niż jeden raz!!!","BRAK"))</f>
        <v>BRAK</v>
      </c>
      <c r="C1142" s="53" t="s">
        <v>1233</v>
      </c>
      <c r="D1142" s="53" t="s">
        <v>2290</v>
      </c>
      <c r="E1142" s="53" t="s">
        <v>1639</v>
      </c>
      <c r="F1142" s="53" t="s">
        <v>3489</v>
      </c>
      <c r="G1142" s="53" t="s">
        <v>3514</v>
      </c>
      <c r="H1142" s="53" t="s">
        <v>94</v>
      </c>
      <c r="I1142" s="53" t="s">
        <v>1732</v>
      </c>
      <c r="J1142" s="53" t="s">
        <v>1636</v>
      </c>
      <c r="K1142" s="53" t="s">
        <v>2290</v>
      </c>
      <c r="L1142" s="53" t="s">
        <v>3715</v>
      </c>
      <c r="M1142" s="53" t="s">
        <v>2290</v>
      </c>
      <c r="N1142" s="53" t="s">
        <v>7110</v>
      </c>
      <c r="O1142" s="54">
        <v>18853</v>
      </c>
      <c r="P1142" s="53" t="s">
        <v>7111</v>
      </c>
      <c r="Q1142" s="53">
        <v>1</v>
      </c>
      <c r="R1142" s="55">
        <v>53.486899999999999</v>
      </c>
      <c r="S1142" s="55">
        <v>14.3858</v>
      </c>
      <c r="T1142" s="55">
        <v>53.464300000000001</v>
      </c>
      <c r="U1142" s="55">
        <v>14.4102</v>
      </c>
      <c r="V1142" s="53" t="s">
        <v>94</v>
      </c>
      <c r="W1142" s="85">
        <v>1.4</v>
      </c>
      <c r="X1142" s="87">
        <v>1.6</v>
      </c>
      <c r="Y1142" s="1" t="s">
        <v>7700</v>
      </c>
    </row>
    <row r="1143" spans="1:25" ht="50.1" hidden="1" customHeight="1" x14ac:dyDescent="0.25">
      <c r="A1143" s="53" t="s">
        <v>94</v>
      </c>
      <c r="B1143" s="53" t="str">
        <f>IF(COUNTIF('Aglomeracje 2022 r.'!$C$13:$C$207,' Dane pomocnicze (ze spr. 21)'!C1143)=1,"TAK",IF(COUNTIF('Aglomeracje 2022 r.'!$C$13:$C$207,' Dane pomocnicze (ze spr. 21)'!C1143)&gt;1,"TAK, UWAGA, wystepuje w sprawozdaniu więcej niż jeden raz!!!","BRAK"))</f>
        <v>BRAK</v>
      </c>
      <c r="C1143" s="53" t="s">
        <v>1234</v>
      </c>
      <c r="D1143" s="53" t="s">
        <v>3585</v>
      </c>
      <c r="E1143" s="53" t="s">
        <v>1650</v>
      </c>
      <c r="F1143" s="53" t="s">
        <v>3489</v>
      </c>
      <c r="G1143" s="53" t="s">
        <v>3520</v>
      </c>
      <c r="H1143" s="53" t="s">
        <v>3492</v>
      </c>
      <c r="I1143" s="53" t="s">
        <v>1732</v>
      </c>
      <c r="J1143" s="53" t="s">
        <v>1636</v>
      </c>
      <c r="K1143" s="53" t="s">
        <v>7112</v>
      </c>
      <c r="L1143" s="53" t="s">
        <v>3715</v>
      </c>
      <c r="M1143" s="53" t="s">
        <v>3585</v>
      </c>
      <c r="N1143" s="53" t="s">
        <v>7113</v>
      </c>
      <c r="O1143" s="54">
        <v>2610</v>
      </c>
      <c r="P1143" s="53">
        <v>0</v>
      </c>
      <c r="Q1143" s="53">
        <v>7</v>
      </c>
      <c r="R1143" s="55">
        <v>53.773600000000002</v>
      </c>
      <c r="S1143" s="55">
        <v>15.7706</v>
      </c>
      <c r="T1143" s="55">
        <v>0</v>
      </c>
      <c r="U1143" s="55">
        <v>0</v>
      </c>
      <c r="V1143" s="53" t="s">
        <v>94</v>
      </c>
      <c r="W1143" s="85">
        <v>1.1000000000000001</v>
      </c>
      <c r="X1143" s="87">
        <v>0</v>
      </c>
      <c r="Y1143" s="1" t="s">
        <v>7250</v>
      </c>
    </row>
    <row r="1144" spans="1:25" ht="50.1" hidden="1" customHeight="1" x14ac:dyDescent="0.25">
      <c r="A1144" s="53" t="s">
        <v>94</v>
      </c>
      <c r="B1144" s="53" t="str">
        <f>IF(COUNTIF('Aglomeracje 2022 r.'!$C$13:$C$207,' Dane pomocnicze (ze spr. 21)'!C1144)=1,"TAK",IF(COUNTIF('Aglomeracje 2022 r.'!$C$13:$C$207,' Dane pomocnicze (ze spr. 21)'!C1144)&gt;1,"TAK, UWAGA, wystepuje w sprawozdaniu więcej niż jeden raz!!!","BRAK"))</f>
        <v>BRAK</v>
      </c>
      <c r="C1144" s="53" t="s">
        <v>1235</v>
      </c>
      <c r="D1144" s="53" t="s">
        <v>3586</v>
      </c>
      <c r="E1144" s="53" t="s">
        <v>1639</v>
      </c>
      <c r="F1144" s="53" t="s">
        <v>3489</v>
      </c>
      <c r="G1144" s="53" t="s">
        <v>3516</v>
      </c>
      <c r="H1144" s="53" t="s">
        <v>94</v>
      </c>
      <c r="I1144" s="53" t="s">
        <v>1732</v>
      </c>
      <c r="J1144" s="53" t="s">
        <v>1636</v>
      </c>
      <c r="K1144" s="53" t="s">
        <v>3586</v>
      </c>
      <c r="L1144" s="53" t="s">
        <v>3641</v>
      </c>
      <c r="M1144" s="53" t="s">
        <v>7114</v>
      </c>
      <c r="N1144" s="53" t="s">
        <v>7115</v>
      </c>
      <c r="O1144" s="54">
        <v>2100</v>
      </c>
      <c r="P1144" s="53" t="s">
        <v>7116</v>
      </c>
      <c r="Q1144" s="53">
        <v>1</v>
      </c>
      <c r="R1144" s="55">
        <v>52.858074379999998</v>
      </c>
      <c r="S1144" s="55">
        <v>14.39850822</v>
      </c>
      <c r="T1144" s="55">
        <v>52.857197220000003</v>
      </c>
      <c r="U1144" s="55">
        <v>14.382680560000001</v>
      </c>
      <c r="V1144" s="53" t="s">
        <v>94</v>
      </c>
      <c r="W1144" s="85">
        <v>1.6</v>
      </c>
      <c r="X1144" s="87">
        <v>0.2</v>
      </c>
      <c r="Y1144" s="1" t="s">
        <v>7701</v>
      </c>
    </row>
    <row r="1145" spans="1:25" ht="50.1" hidden="1" customHeight="1" x14ac:dyDescent="0.25">
      <c r="A1145" s="53" t="s">
        <v>94</v>
      </c>
      <c r="B1145" s="53" t="str">
        <f>IF(COUNTIF('Aglomeracje 2022 r.'!$C$13:$C$207,' Dane pomocnicze (ze spr. 21)'!C1145)=1,"TAK",IF(COUNTIF('Aglomeracje 2022 r.'!$C$13:$C$207,' Dane pomocnicze (ze spr. 21)'!C1145)&gt;1,"TAK, UWAGA, wystepuje w sprawozdaniu więcej niż jeden raz!!!","BRAK"))</f>
        <v>BRAK</v>
      </c>
      <c r="C1145" s="53" t="s">
        <v>1236</v>
      </c>
      <c r="D1145" s="53" t="s">
        <v>3587</v>
      </c>
      <c r="E1145" s="53" t="s">
        <v>1639</v>
      </c>
      <c r="F1145" s="53" t="s">
        <v>3489</v>
      </c>
      <c r="G1145" s="53" t="s">
        <v>3516</v>
      </c>
      <c r="H1145" s="53" t="s">
        <v>94</v>
      </c>
      <c r="I1145" s="53" t="s">
        <v>1732</v>
      </c>
      <c r="J1145" s="53" t="s">
        <v>1636</v>
      </c>
      <c r="K1145" s="53" t="s">
        <v>3587</v>
      </c>
      <c r="L1145" s="53" t="s">
        <v>3715</v>
      </c>
      <c r="M1145" s="53" t="s">
        <v>3587</v>
      </c>
      <c r="N1145" s="53" t="s">
        <v>7117</v>
      </c>
      <c r="O1145" s="54">
        <v>3342</v>
      </c>
      <c r="P1145" s="53" t="s">
        <v>7118</v>
      </c>
      <c r="Q1145" s="53">
        <v>1</v>
      </c>
      <c r="R1145" s="55">
        <v>53.1</v>
      </c>
      <c r="S1145" s="55">
        <v>14.662100000000001</v>
      </c>
      <c r="T1145" s="55">
        <v>53.107500000000002</v>
      </c>
      <c r="U1145" s="55">
        <v>14.657</v>
      </c>
      <c r="V1145" s="53" t="s">
        <v>94</v>
      </c>
      <c r="W1145" s="85">
        <v>0</v>
      </c>
      <c r="X1145" s="87">
        <v>0</v>
      </c>
      <c r="Y1145" s="1" t="s">
        <v>7166</v>
      </c>
    </row>
    <row r="1146" spans="1:25" ht="50.1" hidden="1" customHeight="1" x14ac:dyDescent="0.25">
      <c r="A1146" s="53" t="s">
        <v>94</v>
      </c>
      <c r="B1146" s="53" t="str">
        <f>IF(COUNTIF('Aglomeracje 2022 r.'!$C$13:$C$207,' Dane pomocnicze (ze spr. 21)'!C1146)=1,"TAK",IF(COUNTIF('Aglomeracje 2022 r.'!$C$13:$C$207,' Dane pomocnicze (ze spr. 21)'!C1146)&gt;1,"TAK, UWAGA, wystepuje w sprawozdaniu więcej niż jeden raz!!!","BRAK"))</f>
        <v>BRAK</v>
      </c>
      <c r="C1146" s="53" t="s">
        <v>1237</v>
      </c>
      <c r="D1146" s="53" t="s">
        <v>3588</v>
      </c>
      <c r="E1146" s="53" t="s">
        <v>1745</v>
      </c>
      <c r="F1146" s="53" t="s">
        <v>3489</v>
      </c>
      <c r="G1146" s="53" t="s">
        <v>3514</v>
      </c>
      <c r="H1146" s="53" t="s">
        <v>94</v>
      </c>
      <c r="I1146" s="53" t="s">
        <v>1732</v>
      </c>
      <c r="J1146" s="53" t="s">
        <v>1636</v>
      </c>
      <c r="K1146" s="53" t="s">
        <v>3588</v>
      </c>
      <c r="L1146" s="53" t="s">
        <v>3715</v>
      </c>
      <c r="M1146" s="53" t="s">
        <v>2290</v>
      </c>
      <c r="N1146" s="53" t="s">
        <v>7119</v>
      </c>
      <c r="O1146" s="54">
        <v>4352</v>
      </c>
      <c r="P1146" s="53" t="s">
        <v>7120</v>
      </c>
      <c r="Q1146" s="53">
        <v>0</v>
      </c>
      <c r="R1146" s="55">
        <v>53.486899999999999</v>
      </c>
      <c r="S1146" s="55">
        <v>14.543100000000001</v>
      </c>
      <c r="T1146" s="55">
        <v>53.400599999999997</v>
      </c>
      <c r="U1146" s="55">
        <v>14.546099999999999</v>
      </c>
      <c r="V1146" s="53" t="s">
        <v>94</v>
      </c>
      <c r="W1146" s="85">
        <v>0</v>
      </c>
      <c r="X1146" s="87">
        <v>0</v>
      </c>
      <c r="Y1146" s="1" t="s">
        <v>7166</v>
      </c>
    </row>
    <row r="1147" spans="1:25" ht="50.1" hidden="1" customHeight="1" x14ac:dyDescent="0.25">
      <c r="A1147" s="53" t="s">
        <v>94</v>
      </c>
      <c r="B1147" s="53" t="str">
        <f>IF(COUNTIF('Aglomeracje 2022 r.'!$C$13:$C$207,' Dane pomocnicze (ze spr. 21)'!C1147)=1,"TAK",IF(COUNTIF('Aglomeracje 2022 r.'!$C$13:$C$207,' Dane pomocnicze (ze spr. 21)'!C1147)&gt;1,"TAK, UWAGA, wystepuje w sprawozdaniu więcej niż jeden raz!!!","BRAK"))</f>
        <v>BRAK</v>
      </c>
      <c r="C1147" s="53" t="s">
        <v>1238</v>
      </c>
      <c r="D1147" s="53" t="s">
        <v>3589</v>
      </c>
      <c r="E1147" s="53" t="s">
        <v>1639</v>
      </c>
      <c r="F1147" s="53" t="s">
        <v>3489</v>
      </c>
      <c r="G1147" s="53" t="s">
        <v>3509</v>
      </c>
      <c r="H1147" s="53" t="s">
        <v>3492</v>
      </c>
      <c r="I1147" s="53" t="s">
        <v>1732</v>
      </c>
      <c r="J1147" s="53" t="s">
        <v>1636</v>
      </c>
      <c r="K1147" s="53" t="s">
        <v>3589</v>
      </c>
      <c r="L1147" s="53" t="s">
        <v>3715</v>
      </c>
      <c r="M1147" s="53" t="s">
        <v>3589</v>
      </c>
      <c r="N1147" s="53" t="s">
        <v>7121</v>
      </c>
      <c r="O1147" s="54">
        <v>2941</v>
      </c>
      <c r="P1147" s="53" t="s">
        <v>7122</v>
      </c>
      <c r="Q1147" s="53">
        <v>1</v>
      </c>
      <c r="R1147" s="55">
        <v>53.760624627451001</v>
      </c>
      <c r="S1147" s="55">
        <v>14.786027772549</v>
      </c>
      <c r="T1147" s="55">
        <v>53.455016999999998</v>
      </c>
      <c r="U1147" s="55">
        <v>14.445603999999999</v>
      </c>
      <c r="V1147" s="53" t="s">
        <v>94</v>
      </c>
      <c r="W1147" s="85">
        <v>0.9</v>
      </c>
      <c r="X1147" s="87">
        <v>0</v>
      </c>
      <c r="Y1147" s="1" t="s">
        <v>7205</v>
      </c>
    </row>
    <row r="1148" spans="1:25" ht="50.1" hidden="1" customHeight="1" x14ac:dyDescent="0.25">
      <c r="A1148" s="53" t="s">
        <v>94</v>
      </c>
      <c r="B1148" s="53" t="str">
        <f>IF(COUNTIF('Aglomeracje 2022 r.'!$C$13:$C$207,' Dane pomocnicze (ze spr. 21)'!C1148)=1,"TAK",IF(COUNTIF('Aglomeracje 2022 r.'!$C$13:$C$207,' Dane pomocnicze (ze spr. 21)'!C1148)&gt;1,"TAK, UWAGA, wystepuje w sprawozdaniu więcej niż jeden raz!!!","BRAK"))</f>
        <v>BRAK</v>
      </c>
      <c r="C1148" s="53" t="s">
        <v>1239</v>
      </c>
      <c r="D1148" s="53" t="s">
        <v>3590</v>
      </c>
      <c r="E1148" s="53" t="s">
        <v>1745</v>
      </c>
      <c r="F1148" s="53" t="s">
        <v>3489</v>
      </c>
      <c r="G1148" s="53" t="s">
        <v>3518</v>
      </c>
      <c r="H1148" s="53" t="s">
        <v>2876</v>
      </c>
      <c r="I1148" s="53" t="s">
        <v>1732</v>
      </c>
      <c r="J1148" s="53" t="s">
        <v>1636</v>
      </c>
      <c r="K1148" s="53" t="s">
        <v>3590</v>
      </c>
      <c r="L1148" s="53" t="s">
        <v>3715</v>
      </c>
      <c r="M1148" s="53" t="s">
        <v>3590</v>
      </c>
      <c r="N1148" s="53" t="s">
        <v>7123</v>
      </c>
      <c r="O1148" s="54">
        <v>7301</v>
      </c>
      <c r="P1148" s="53" t="s">
        <v>7124</v>
      </c>
      <c r="Q1148" s="53">
        <v>0</v>
      </c>
      <c r="R1148" s="55">
        <v>54.121099999999998</v>
      </c>
      <c r="S1148" s="55">
        <v>16.171399999999998</v>
      </c>
      <c r="T1148" s="55">
        <v>54.232500000000002</v>
      </c>
      <c r="U1148" s="55">
        <v>16.153099999999998</v>
      </c>
      <c r="V1148" s="53" t="s">
        <v>94</v>
      </c>
      <c r="W1148" s="85">
        <v>2.74</v>
      </c>
      <c r="X1148" s="87">
        <v>0.37</v>
      </c>
      <c r="Y1148" s="1" t="s">
        <v>7702</v>
      </c>
    </row>
    <row r="1149" spans="1:25" ht="50.1" hidden="1" customHeight="1" x14ac:dyDescent="0.25">
      <c r="A1149" s="53" t="s">
        <v>95</v>
      </c>
      <c r="B1149" s="53" t="str">
        <f>IF(COUNTIF('Aglomeracje 2022 r.'!$C$13:$C$207,' Dane pomocnicze (ze spr. 21)'!C1149)=1,"TAK",IF(COUNTIF('Aglomeracje 2022 r.'!$C$13:$C$207,' Dane pomocnicze (ze spr. 21)'!C1149)&gt;1,"TAK, UWAGA, wystepuje w sprawozdaniu więcej niż jeden raz!!!","BRAK"))</f>
        <v>BRAK</v>
      </c>
      <c r="C1149" s="53" t="s">
        <v>1240</v>
      </c>
      <c r="D1149" s="53" t="s">
        <v>1812</v>
      </c>
      <c r="E1149" s="53" t="s">
        <v>1639</v>
      </c>
      <c r="F1149" s="53" t="s">
        <v>1806</v>
      </c>
      <c r="G1149" s="53" t="s">
        <v>1812</v>
      </c>
      <c r="H1149" s="53" t="s">
        <v>1812</v>
      </c>
      <c r="I1149" s="53" t="s">
        <v>1808</v>
      </c>
      <c r="J1149" s="53" t="s">
        <v>1809</v>
      </c>
      <c r="K1149" s="53" t="s">
        <v>3909</v>
      </c>
      <c r="L1149" s="53" t="s">
        <v>3617</v>
      </c>
      <c r="M1149" s="53" t="s">
        <v>3910</v>
      </c>
      <c r="N1149" s="53" t="s">
        <v>3911</v>
      </c>
      <c r="O1149" s="54">
        <v>111641</v>
      </c>
      <c r="P1149" s="53" t="s">
        <v>3912</v>
      </c>
      <c r="Q1149" s="53">
        <v>1</v>
      </c>
      <c r="R1149" s="55">
        <v>52.653500000000001</v>
      </c>
      <c r="S1149" s="55">
        <v>19.0703</v>
      </c>
      <c r="T1149" s="55">
        <v>52.689599999999999</v>
      </c>
      <c r="U1149" s="55">
        <v>19.0181</v>
      </c>
      <c r="V1149" s="53" t="s">
        <v>95</v>
      </c>
      <c r="W1149" s="85">
        <v>0.8</v>
      </c>
      <c r="X1149" s="87">
        <v>19.5</v>
      </c>
      <c r="Y1149" s="1" t="s">
        <v>7703</v>
      </c>
    </row>
    <row r="1150" spans="1:25" ht="50.1" hidden="1" customHeight="1" x14ac:dyDescent="0.25">
      <c r="A1150" s="53" t="s">
        <v>95</v>
      </c>
      <c r="B1150" s="53" t="str">
        <f>IF(COUNTIF('Aglomeracje 2022 r.'!$C$13:$C$207,' Dane pomocnicze (ze spr. 21)'!C1150)=1,"TAK",IF(COUNTIF('Aglomeracje 2022 r.'!$C$13:$C$207,' Dane pomocnicze (ze spr. 21)'!C1150)&gt;1,"TAK, UWAGA, wystepuje w sprawozdaniu więcej niż jeden raz!!!","BRAK"))</f>
        <v>BRAK</v>
      </c>
      <c r="C1150" s="53" t="s">
        <v>1241</v>
      </c>
      <c r="D1150" s="53" t="s">
        <v>1818</v>
      </c>
      <c r="E1150" s="53" t="s">
        <v>1639</v>
      </c>
      <c r="F1150" s="53" t="s">
        <v>1806</v>
      </c>
      <c r="G1150" s="53" t="s">
        <v>1819</v>
      </c>
      <c r="H1150" s="53" t="s">
        <v>1812</v>
      </c>
      <c r="I1150" s="53" t="s">
        <v>1820</v>
      </c>
      <c r="J1150" s="53" t="s">
        <v>1809</v>
      </c>
      <c r="K1150" s="53" t="s">
        <v>1818</v>
      </c>
      <c r="L1150" s="53" t="s">
        <v>3715</v>
      </c>
      <c r="M1150" s="53" t="s">
        <v>1818</v>
      </c>
      <c r="N1150" s="53" t="s">
        <v>3921</v>
      </c>
      <c r="O1150" s="54">
        <v>4194</v>
      </c>
      <c r="P1150" s="53" t="s">
        <v>3922</v>
      </c>
      <c r="Q1150" s="53">
        <v>1</v>
      </c>
      <c r="R1150" s="55">
        <v>52.485399999999998</v>
      </c>
      <c r="S1150" s="55">
        <v>19.021999999999998</v>
      </c>
      <c r="T1150" s="55">
        <v>52.485799999999998</v>
      </c>
      <c r="U1150" s="55">
        <v>19.011900000000001</v>
      </c>
      <c r="V1150" s="53" t="s">
        <v>95</v>
      </c>
      <c r="W1150" s="85">
        <v>0.8</v>
      </c>
      <c r="X1150" s="87">
        <v>0</v>
      </c>
      <c r="Y1150" s="1" t="s">
        <v>7282</v>
      </c>
    </row>
    <row r="1151" spans="1:25" ht="50.1" hidden="1" customHeight="1" x14ac:dyDescent="0.25">
      <c r="A1151" s="53" t="s">
        <v>95</v>
      </c>
      <c r="B1151" s="53" t="str">
        <f>IF(COUNTIF('Aglomeracje 2022 r.'!$C$13:$C$207,' Dane pomocnicze (ze spr. 21)'!C1151)=1,"TAK",IF(COUNTIF('Aglomeracje 2022 r.'!$C$13:$C$207,' Dane pomocnicze (ze spr. 21)'!C1151)&gt;1,"TAK, UWAGA, wystepuje w sprawozdaniu więcej niż jeden raz!!!","BRAK"))</f>
        <v>BRAK</v>
      </c>
      <c r="C1151" s="53" t="s">
        <v>1242</v>
      </c>
      <c r="D1151" s="53" t="s">
        <v>1858</v>
      </c>
      <c r="E1151" s="53" t="s">
        <v>1639</v>
      </c>
      <c r="F1151" s="53" t="s">
        <v>1806</v>
      </c>
      <c r="G1151" s="53" t="s">
        <v>1859</v>
      </c>
      <c r="H1151" s="53" t="s">
        <v>1812</v>
      </c>
      <c r="I1151" s="53" t="s">
        <v>1820</v>
      </c>
      <c r="J1151" s="53" t="s">
        <v>1809</v>
      </c>
      <c r="K1151" s="53" t="s">
        <v>1858</v>
      </c>
      <c r="L1151" s="53" t="s">
        <v>3715</v>
      </c>
      <c r="M1151" s="53" t="s">
        <v>1858</v>
      </c>
      <c r="N1151" s="53" t="s">
        <v>3986</v>
      </c>
      <c r="O1151" s="54">
        <v>2948</v>
      </c>
      <c r="P1151" s="53" t="s">
        <v>3987</v>
      </c>
      <c r="Q1151" s="53">
        <v>1</v>
      </c>
      <c r="R1151" s="55">
        <v>52.630299999999998</v>
      </c>
      <c r="S1151" s="55">
        <v>18.723800000000001</v>
      </c>
      <c r="T1151" s="55">
        <v>52.627290000000002</v>
      </c>
      <c r="U1151" s="55">
        <v>18.707540000000002</v>
      </c>
      <c r="V1151" s="53" t="s">
        <v>95</v>
      </c>
      <c r="W1151" s="85">
        <v>1</v>
      </c>
      <c r="X1151" s="87">
        <v>0</v>
      </c>
      <c r="Y1151" s="1" t="s">
        <v>7252</v>
      </c>
    </row>
    <row r="1152" spans="1:25" ht="50.1" hidden="1" customHeight="1" x14ac:dyDescent="0.25">
      <c r="A1152" s="53" t="s">
        <v>95</v>
      </c>
      <c r="B1152" s="53" t="str">
        <f>IF(COUNTIF('Aglomeracje 2022 r.'!$C$13:$C$207,' Dane pomocnicze (ze spr. 21)'!C1152)=1,"TAK",IF(COUNTIF('Aglomeracje 2022 r.'!$C$13:$C$207,' Dane pomocnicze (ze spr. 21)'!C1152)&gt;1,"TAK, UWAGA, wystepuje w sprawozdaniu więcej niż jeden raz!!!","BRAK"))</f>
        <v>BRAK</v>
      </c>
      <c r="C1152" s="53" t="s">
        <v>1243</v>
      </c>
      <c r="D1152" s="53" t="s">
        <v>1882</v>
      </c>
      <c r="E1152" s="53" t="s">
        <v>1639</v>
      </c>
      <c r="F1152" s="53" t="s">
        <v>1806</v>
      </c>
      <c r="G1152" s="53" t="s">
        <v>1843</v>
      </c>
      <c r="H1152" s="53" t="s">
        <v>1812</v>
      </c>
      <c r="I1152" s="53" t="s">
        <v>1820</v>
      </c>
      <c r="J1152" s="53" t="s">
        <v>1809</v>
      </c>
      <c r="K1152" s="53" t="s">
        <v>1882</v>
      </c>
      <c r="L1152" s="53" t="s">
        <v>3669</v>
      </c>
      <c r="M1152" s="53" t="s">
        <v>1882</v>
      </c>
      <c r="N1152" s="53" t="s">
        <v>4026</v>
      </c>
      <c r="O1152" s="54">
        <v>2592</v>
      </c>
      <c r="P1152" s="53" t="s">
        <v>4027</v>
      </c>
      <c r="Q1152" s="53">
        <v>1</v>
      </c>
      <c r="R1152" s="55">
        <v>52.639200000000002</v>
      </c>
      <c r="S1152" s="55">
        <v>19.318899999999999</v>
      </c>
      <c r="T1152" s="55">
        <v>52.385300000000001</v>
      </c>
      <c r="U1152" s="55">
        <v>19.186699999999998</v>
      </c>
      <c r="V1152" s="53" t="s">
        <v>95</v>
      </c>
      <c r="W1152" s="85">
        <v>1.1000000000000001</v>
      </c>
      <c r="X1152" s="87">
        <v>0</v>
      </c>
      <c r="Y1152" s="1" t="s">
        <v>7250</v>
      </c>
    </row>
    <row r="1153" spans="1:25" ht="50.1" hidden="1" customHeight="1" x14ac:dyDescent="0.25">
      <c r="A1153" s="53" t="s">
        <v>95</v>
      </c>
      <c r="B1153" s="53" t="str">
        <f>IF(COUNTIF('Aglomeracje 2022 r.'!$C$13:$C$207,' Dane pomocnicze (ze spr. 21)'!C1153)=1,"TAK",IF(COUNTIF('Aglomeracje 2022 r.'!$C$13:$C$207,' Dane pomocnicze (ze spr. 21)'!C1153)&gt;1,"TAK, UWAGA, wystepuje w sprawozdaniu więcej niż jeden raz!!!","BRAK"))</f>
        <v>BRAK</v>
      </c>
      <c r="C1153" s="53" t="s">
        <v>1244</v>
      </c>
      <c r="D1153" s="53" t="s">
        <v>1890</v>
      </c>
      <c r="E1153" s="53" t="s">
        <v>1650</v>
      </c>
      <c r="F1153" s="53" t="s">
        <v>1806</v>
      </c>
      <c r="G1153" s="53" t="s">
        <v>1819</v>
      </c>
      <c r="H1153" s="53" t="s">
        <v>1812</v>
      </c>
      <c r="I1153" s="53" t="s">
        <v>1820</v>
      </c>
      <c r="J1153" s="53" t="s">
        <v>1809</v>
      </c>
      <c r="K1153" s="53" t="s">
        <v>1890</v>
      </c>
      <c r="L1153" s="53" t="s">
        <v>3669</v>
      </c>
      <c r="M1153" s="53" t="s">
        <v>1890</v>
      </c>
      <c r="N1153" s="53" t="s">
        <v>4042</v>
      </c>
      <c r="O1153" s="54">
        <v>7432</v>
      </c>
      <c r="P1153" s="53">
        <v>0</v>
      </c>
      <c r="Q1153" s="53">
        <v>2</v>
      </c>
      <c r="R1153" s="55">
        <v>52.361600000000003</v>
      </c>
      <c r="S1153" s="55">
        <v>18.540199999999999</v>
      </c>
      <c r="T1153" s="55">
        <v>0</v>
      </c>
      <c r="U1153" s="55">
        <v>0</v>
      </c>
      <c r="V1153" s="53" t="s">
        <v>95</v>
      </c>
      <c r="W1153" s="85">
        <v>2</v>
      </c>
      <c r="X1153" s="87">
        <v>0</v>
      </c>
      <c r="Y1153" s="1" t="s">
        <v>7224</v>
      </c>
    </row>
    <row r="1154" spans="1:25" ht="50.1" hidden="1" customHeight="1" x14ac:dyDescent="0.25">
      <c r="A1154" s="53" t="s">
        <v>95</v>
      </c>
      <c r="B1154" s="53" t="str">
        <f>IF(COUNTIF('Aglomeracje 2022 r.'!$C$13:$C$207,' Dane pomocnicze (ze spr. 21)'!C1154)=1,"TAK",IF(COUNTIF('Aglomeracje 2022 r.'!$C$13:$C$207,' Dane pomocnicze (ze spr. 21)'!C1154)&gt;1,"TAK, UWAGA, wystepuje w sprawozdaniu więcej niż jeden raz!!!","BRAK"))</f>
        <v>BRAK</v>
      </c>
      <c r="C1154" s="53" t="s">
        <v>1245</v>
      </c>
      <c r="D1154" s="53" t="s">
        <v>1893</v>
      </c>
      <c r="E1154" s="53" t="s">
        <v>1639</v>
      </c>
      <c r="F1154" s="53" t="s">
        <v>1806</v>
      </c>
      <c r="G1154" s="53" t="s">
        <v>1819</v>
      </c>
      <c r="H1154" s="53" t="s">
        <v>1812</v>
      </c>
      <c r="I1154" s="53" t="s">
        <v>1820</v>
      </c>
      <c r="J1154" s="53" t="s">
        <v>1809</v>
      </c>
      <c r="K1154" s="53" t="s">
        <v>4047</v>
      </c>
      <c r="L1154" s="53" t="s">
        <v>3669</v>
      </c>
      <c r="M1154" s="53" t="s">
        <v>4047</v>
      </c>
      <c r="N1154" s="53" t="s">
        <v>4048</v>
      </c>
      <c r="O1154" s="54">
        <v>4324</v>
      </c>
      <c r="P1154" s="53" t="s">
        <v>4049</v>
      </c>
      <c r="Q1154" s="53">
        <v>1</v>
      </c>
      <c r="R1154" s="55">
        <v>52.543900000000001</v>
      </c>
      <c r="S1154" s="55">
        <v>18.835999999999999</v>
      </c>
      <c r="T1154" s="55">
        <v>52.539700000000003</v>
      </c>
      <c r="U1154" s="55">
        <v>18.8429</v>
      </c>
      <c r="V1154" s="53" t="s">
        <v>95</v>
      </c>
      <c r="W1154" s="85">
        <v>1</v>
      </c>
      <c r="X1154" s="87">
        <v>2</v>
      </c>
      <c r="Y1154" s="1" t="s">
        <v>7604</v>
      </c>
    </row>
    <row r="1155" spans="1:25" ht="50.1" hidden="1" customHeight="1" x14ac:dyDescent="0.25">
      <c r="A1155" s="53" t="s">
        <v>95</v>
      </c>
      <c r="B1155" s="53" t="str">
        <f>IF(COUNTIF('Aglomeracje 2022 r.'!$C$13:$C$207,' Dane pomocnicze (ze spr. 21)'!C1155)=1,"TAK",IF(COUNTIF('Aglomeracje 2022 r.'!$C$13:$C$207,' Dane pomocnicze (ze spr. 21)'!C1155)&gt;1,"TAK, UWAGA, wystepuje w sprawozdaniu więcej niż jeden raz!!!","BRAK"))</f>
        <v>BRAK</v>
      </c>
      <c r="C1155" s="53" t="s">
        <v>1246</v>
      </c>
      <c r="D1155" s="53" t="s">
        <v>1895</v>
      </c>
      <c r="E1155" s="53" t="s">
        <v>1639</v>
      </c>
      <c r="F1155" s="53" t="s">
        <v>1806</v>
      </c>
      <c r="G1155" s="53" t="s">
        <v>1819</v>
      </c>
      <c r="H1155" s="53" t="s">
        <v>1812</v>
      </c>
      <c r="I1155" s="53" t="s">
        <v>1820</v>
      </c>
      <c r="J1155" s="53" t="s">
        <v>1809</v>
      </c>
      <c r="K1155" s="53" t="s">
        <v>1895</v>
      </c>
      <c r="L1155" s="53" t="s">
        <v>3617</v>
      </c>
      <c r="M1155" s="53" t="s">
        <v>1895</v>
      </c>
      <c r="N1155" s="53" t="s">
        <v>4052</v>
      </c>
      <c r="O1155" s="54">
        <v>3456</v>
      </c>
      <c r="P1155" s="53" t="s">
        <v>4053</v>
      </c>
      <c r="Q1155" s="53">
        <v>1</v>
      </c>
      <c r="R1155" s="55">
        <v>52.532800000000002</v>
      </c>
      <c r="S1155" s="55">
        <v>19.1557</v>
      </c>
      <c r="T1155" s="55">
        <v>52.535699999999999</v>
      </c>
      <c r="U1155" s="55">
        <v>19.159800000000001</v>
      </c>
      <c r="V1155" s="53" t="s">
        <v>95</v>
      </c>
      <c r="W1155" s="85">
        <v>0</v>
      </c>
      <c r="X1155" s="87">
        <v>0</v>
      </c>
      <c r="Y1155" s="1" t="s">
        <v>7166</v>
      </c>
    </row>
    <row r="1156" spans="1:25" ht="50.1" hidden="1" customHeight="1" x14ac:dyDescent="0.25">
      <c r="A1156" s="53" t="s">
        <v>95</v>
      </c>
      <c r="B1156" s="53" t="str">
        <f>IF(COUNTIF('Aglomeracje 2022 r.'!$C$13:$C$207,' Dane pomocnicze (ze spr. 21)'!C1156)=1,"TAK",IF(COUNTIF('Aglomeracje 2022 r.'!$C$13:$C$207,' Dane pomocnicze (ze spr. 21)'!C1156)&gt;1,"TAK, UWAGA, wystepuje w sprawozdaniu więcej niż jeden raz!!!","BRAK"))</f>
        <v>BRAK</v>
      </c>
      <c r="C1156" s="53" t="s">
        <v>1247</v>
      </c>
      <c r="D1156" s="53" t="s">
        <v>1902</v>
      </c>
      <c r="E1156" s="53" t="s">
        <v>1650</v>
      </c>
      <c r="F1156" s="53" t="s">
        <v>1806</v>
      </c>
      <c r="G1156" s="53" t="s">
        <v>1819</v>
      </c>
      <c r="H1156" s="53" t="s">
        <v>1812</v>
      </c>
      <c r="I1156" s="53" t="s">
        <v>1820</v>
      </c>
      <c r="J1156" s="53" t="s">
        <v>1809</v>
      </c>
      <c r="K1156" s="53" t="s">
        <v>1902</v>
      </c>
      <c r="L1156" s="53" t="s">
        <v>3715</v>
      </c>
      <c r="M1156" s="53" t="s">
        <v>1902</v>
      </c>
      <c r="N1156" s="53" t="s">
        <v>4062</v>
      </c>
      <c r="O1156" s="54">
        <v>5075</v>
      </c>
      <c r="P1156" s="53" t="s">
        <v>4063</v>
      </c>
      <c r="Q1156" s="53">
        <v>2</v>
      </c>
      <c r="R1156" s="55">
        <v>52.713700000000003</v>
      </c>
      <c r="S1156" s="55">
        <v>19.1053</v>
      </c>
      <c r="T1156" s="55">
        <v>0</v>
      </c>
      <c r="U1156" s="55">
        <v>0</v>
      </c>
      <c r="V1156" s="53" t="s">
        <v>95</v>
      </c>
      <c r="W1156" s="85">
        <v>7.1</v>
      </c>
      <c r="X1156" s="87">
        <v>0</v>
      </c>
      <c r="Y1156" s="1" t="s">
        <v>7278</v>
      </c>
    </row>
    <row r="1157" spans="1:25" ht="50.1" hidden="1" customHeight="1" x14ac:dyDescent="0.25">
      <c r="A1157" s="53" t="s">
        <v>95</v>
      </c>
      <c r="B1157" s="53" t="str">
        <f>IF(COUNTIF('Aglomeracje 2022 r.'!$C$13:$C$207,' Dane pomocnicze (ze spr. 21)'!C1157)=1,"TAK",IF(COUNTIF('Aglomeracje 2022 r.'!$C$13:$C$207,' Dane pomocnicze (ze spr. 21)'!C1157)&gt;1,"TAK, UWAGA, wystepuje w sprawozdaniu więcej niż jeden raz!!!","BRAK"))</f>
        <v>BRAK</v>
      </c>
      <c r="C1157" s="53" t="s">
        <v>1248</v>
      </c>
      <c r="D1157" s="53" t="s">
        <v>1904</v>
      </c>
      <c r="E1157" s="53" t="s">
        <v>1639</v>
      </c>
      <c r="F1157" s="53" t="s">
        <v>1806</v>
      </c>
      <c r="G1157" s="53" t="s">
        <v>1819</v>
      </c>
      <c r="H1157" s="53" t="s">
        <v>1812</v>
      </c>
      <c r="I1157" s="53" t="s">
        <v>1820</v>
      </c>
      <c r="J1157" s="53" t="s">
        <v>1809</v>
      </c>
      <c r="K1157" s="53" t="s">
        <v>1904</v>
      </c>
      <c r="L1157" s="53" t="s">
        <v>3669</v>
      </c>
      <c r="M1157" s="53" t="s">
        <v>1904</v>
      </c>
      <c r="N1157" s="53" t="s">
        <v>4066</v>
      </c>
      <c r="O1157" s="54">
        <v>2298</v>
      </c>
      <c r="P1157" s="53">
        <v>0</v>
      </c>
      <c r="Q1157" s="53">
        <v>1</v>
      </c>
      <c r="R1157" s="55">
        <v>52.404600000000002</v>
      </c>
      <c r="S1157" s="55">
        <v>19.0335</v>
      </c>
      <c r="T1157" s="55">
        <v>52.413055999999997</v>
      </c>
      <c r="U1157" s="55">
        <v>19.011944</v>
      </c>
      <c r="V1157" s="53" t="s">
        <v>95</v>
      </c>
      <c r="W1157" s="85">
        <v>0</v>
      </c>
      <c r="X1157" s="87">
        <v>0</v>
      </c>
      <c r="Y1157" s="1" t="s">
        <v>7166</v>
      </c>
    </row>
    <row r="1158" spans="1:25" ht="50.1" hidden="1" customHeight="1" x14ac:dyDescent="0.25">
      <c r="A1158" s="53" t="s">
        <v>95</v>
      </c>
      <c r="B1158" s="53" t="str">
        <f>IF(COUNTIF('Aglomeracje 2022 r.'!$C$13:$C$207,' Dane pomocnicze (ze spr. 21)'!C1158)=1,"TAK",IF(COUNTIF('Aglomeracje 2022 r.'!$C$13:$C$207,' Dane pomocnicze (ze spr. 21)'!C1158)&gt;1,"TAK, UWAGA, wystepuje w sprawozdaniu więcej niż jeden raz!!!","BRAK"))</f>
        <v>BRAK</v>
      </c>
      <c r="C1158" s="53" t="s">
        <v>1249</v>
      </c>
      <c r="D1158" s="53" t="s">
        <v>1934</v>
      </c>
      <c r="E1158" s="53" t="s">
        <v>1639</v>
      </c>
      <c r="F1158" s="53" t="s">
        <v>1923</v>
      </c>
      <c r="G1158" s="53" t="s">
        <v>1934</v>
      </c>
      <c r="H1158" s="53" t="s">
        <v>1935</v>
      </c>
      <c r="I1158" s="53" t="s">
        <v>1820</v>
      </c>
      <c r="J1158" s="53" t="s">
        <v>1809</v>
      </c>
      <c r="K1158" s="53" t="s">
        <v>1934</v>
      </c>
      <c r="L1158" s="53" t="s">
        <v>3641</v>
      </c>
      <c r="M1158" s="53" t="s">
        <v>4123</v>
      </c>
      <c r="N1158" s="53" t="s">
        <v>4124</v>
      </c>
      <c r="O1158" s="54">
        <v>63448</v>
      </c>
      <c r="P1158" s="53" t="s">
        <v>4125</v>
      </c>
      <c r="Q1158" s="53">
        <v>1</v>
      </c>
      <c r="R1158" s="55">
        <v>51.416699999999999</v>
      </c>
      <c r="S1158" s="55">
        <v>21.972999999999999</v>
      </c>
      <c r="T1158" s="55">
        <v>51.451500000000003</v>
      </c>
      <c r="U1158" s="55">
        <v>21.948399999999999</v>
      </c>
      <c r="V1158" s="53" t="s">
        <v>95</v>
      </c>
      <c r="W1158" s="85">
        <v>0</v>
      </c>
      <c r="X1158" s="87">
        <v>3.6</v>
      </c>
      <c r="Y1158" s="1" t="s">
        <v>7704</v>
      </c>
    </row>
    <row r="1159" spans="1:25" ht="50.1" hidden="1" customHeight="1" x14ac:dyDescent="0.25">
      <c r="A1159" s="53" t="s">
        <v>95</v>
      </c>
      <c r="B1159" s="53" t="str">
        <f>IF(COUNTIF('Aglomeracje 2022 r.'!$C$13:$C$207,' Dane pomocnicze (ze spr. 21)'!C1159)=1,"TAK",IF(COUNTIF('Aglomeracje 2022 r.'!$C$13:$C$207,' Dane pomocnicze (ze spr. 21)'!C1159)&gt;1,"TAK, UWAGA, wystepuje w sprawozdaniu więcej niż jeden raz!!!","BRAK"))</f>
        <v>BRAK</v>
      </c>
      <c r="C1159" s="53" t="s">
        <v>1250</v>
      </c>
      <c r="D1159" s="53" t="s">
        <v>1940</v>
      </c>
      <c r="E1159" s="53" t="s">
        <v>1639</v>
      </c>
      <c r="F1159" s="53" t="s">
        <v>1923</v>
      </c>
      <c r="G1159" s="53" t="s">
        <v>1941</v>
      </c>
      <c r="H1159" s="53" t="s">
        <v>1935</v>
      </c>
      <c r="I1159" s="53" t="s">
        <v>1820</v>
      </c>
      <c r="J1159" s="53" t="s">
        <v>1809</v>
      </c>
      <c r="K1159" s="53" t="s">
        <v>1940</v>
      </c>
      <c r="L1159" s="53" t="s">
        <v>3617</v>
      </c>
      <c r="M1159" s="53" t="s">
        <v>4133</v>
      </c>
      <c r="N1159" s="53" t="s">
        <v>4134</v>
      </c>
      <c r="O1159" s="54">
        <v>38140</v>
      </c>
      <c r="P1159" s="53" t="s">
        <v>4135</v>
      </c>
      <c r="Q1159" s="53">
        <v>1</v>
      </c>
      <c r="R1159" s="55">
        <v>50.926699999999997</v>
      </c>
      <c r="S1159" s="55">
        <v>22.2333</v>
      </c>
      <c r="T1159" s="55">
        <v>50.950491710000001</v>
      </c>
      <c r="U1159" s="55">
        <v>22.181208510000001</v>
      </c>
      <c r="V1159" s="53" t="s">
        <v>95</v>
      </c>
      <c r="W1159" s="85">
        <v>17.28</v>
      </c>
      <c r="X1159" s="87">
        <v>0</v>
      </c>
      <c r="Y1159" s="1" t="s">
        <v>7705</v>
      </c>
    </row>
    <row r="1160" spans="1:25" ht="50.1" hidden="1" customHeight="1" x14ac:dyDescent="0.25">
      <c r="A1160" s="53" t="s">
        <v>95</v>
      </c>
      <c r="B1160" s="53" t="str">
        <f>IF(COUNTIF('Aglomeracje 2022 r.'!$C$13:$C$207,' Dane pomocnicze (ze spr. 21)'!C1160)=1,"TAK",IF(COUNTIF('Aglomeracje 2022 r.'!$C$13:$C$207,' Dane pomocnicze (ze spr. 21)'!C1160)&gt;1,"TAK, UWAGA, wystepuje w sprawozdaniu więcej niż jeden raz!!!","BRAK"))</f>
        <v>BRAK</v>
      </c>
      <c r="C1160" s="53" t="s">
        <v>1251</v>
      </c>
      <c r="D1160" s="53" t="s">
        <v>1950</v>
      </c>
      <c r="E1160" s="53" t="s">
        <v>1639</v>
      </c>
      <c r="F1160" s="53" t="s">
        <v>1923</v>
      </c>
      <c r="G1160" s="53" t="s">
        <v>1933</v>
      </c>
      <c r="H1160" s="53" t="s">
        <v>1935</v>
      </c>
      <c r="I1160" s="53" t="s">
        <v>1820</v>
      </c>
      <c r="J1160" s="53" t="s">
        <v>1809</v>
      </c>
      <c r="K1160" s="53" t="s">
        <v>1950</v>
      </c>
      <c r="L1160" s="53" t="s">
        <v>3617</v>
      </c>
      <c r="M1160" s="53" t="s">
        <v>4145</v>
      </c>
      <c r="N1160" s="53" t="s">
        <v>4146</v>
      </c>
      <c r="O1160" s="54">
        <v>15588</v>
      </c>
      <c r="P1160" s="53" t="s">
        <v>4147</v>
      </c>
      <c r="Q1160" s="53">
        <v>1</v>
      </c>
      <c r="R1160" s="55">
        <v>51.562199999999997</v>
      </c>
      <c r="S1160" s="55">
        <v>21.8657</v>
      </c>
      <c r="T1160" s="55">
        <v>51.569600000000001</v>
      </c>
      <c r="U1160" s="55">
        <v>21.8123</v>
      </c>
      <c r="V1160" s="53" t="s">
        <v>95</v>
      </c>
      <c r="W1160" s="85">
        <v>0</v>
      </c>
      <c r="X1160" s="87">
        <v>0</v>
      </c>
      <c r="Y1160" s="1" t="s">
        <v>7166</v>
      </c>
    </row>
    <row r="1161" spans="1:25" ht="50.1" hidden="1" customHeight="1" x14ac:dyDescent="0.25">
      <c r="A1161" s="53" t="s">
        <v>95</v>
      </c>
      <c r="B1161" s="53" t="str">
        <f>IF(COUNTIF('Aglomeracje 2022 r.'!$C$13:$C$207,' Dane pomocnicze (ze spr. 21)'!C1161)=1,"TAK",IF(COUNTIF('Aglomeracje 2022 r.'!$C$13:$C$207,' Dane pomocnicze (ze spr. 21)'!C1161)&gt;1,"TAK, UWAGA, wystepuje w sprawozdaniu więcej niż jeden raz!!!","BRAK"))</f>
        <v>BRAK</v>
      </c>
      <c r="C1161" s="53" t="s">
        <v>1252</v>
      </c>
      <c r="D1161" s="53" t="s">
        <v>1953</v>
      </c>
      <c r="E1161" s="53" t="s">
        <v>1639</v>
      </c>
      <c r="F1161" s="53" t="s">
        <v>1923</v>
      </c>
      <c r="G1161" s="53" t="s">
        <v>1954</v>
      </c>
      <c r="H1161" s="53" t="s">
        <v>1935</v>
      </c>
      <c r="I1161" s="53" t="s">
        <v>1820</v>
      </c>
      <c r="J1161" s="53" t="s">
        <v>1809</v>
      </c>
      <c r="K1161" s="53" t="s">
        <v>1953</v>
      </c>
      <c r="L1161" s="53" t="s">
        <v>3669</v>
      </c>
      <c r="M1161" s="53" t="s">
        <v>1953</v>
      </c>
      <c r="N1161" s="53" t="s">
        <v>4152</v>
      </c>
      <c r="O1161" s="54">
        <v>15854</v>
      </c>
      <c r="P1161" s="53" t="s">
        <v>4153</v>
      </c>
      <c r="Q1161" s="53">
        <v>1</v>
      </c>
      <c r="R1161" s="55">
        <v>51.092199999999998</v>
      </c>
      <c r="S1161" s="55">
        <v>21.571300000000001</v>
      </c>
      <c r="T1161" s="55">
        <v>51.092199999999998</v>
      </c>
      <c r="U1161" s="55">
        <v>21.571300000000001</v>
      </c>
      <c r="V1161" s="53" t="s">
        <v>95</v>
      </c>
      <c r="W1161" s="85">
        <v>0</v>
      </c>
      <c r="X1161" s="87">
        <v>0</v>
      </c>
      <c r="Y1161" s="1" t="s">
        <v>7166</v>
      </c>
    </row>
    <row r="1162" spans="1:25" ht="50.1" hidden="1" customHeight="1" x14ac:dyDescent="0.25">
      <c r="A1162" s="53" t="s">
        <v>95</v>
      </c>
      <c r="B1162" s="53" t="str">
        <f>IF(COUNTIF('Aglomeracje 2022 r.'!$C$13:$C$207,' Dane pomocnicze (ze spr. 21)'!C1162)=1,"TAK",IF(COUNTIF('Aglomeracje 2022 r.'!$C$13:$C$207,' Dane pomocnicze (ze spr. 21)'!C1162)&gt;1,"TAK, UWAGA, wystepuje w sprawozdaniu więcej niż jeden raz!!!","BRAK"))</f>
        <v>BRAK</v>
      </c>
      <c r="C1162" s="53" t="s">
        <v>1253</v>
      </c>
      <c r="D1162" s="53" t="s">
        <v>1978</v>
      </c>
      <c r="E1162" s="53" t="s">
        <v>1639</v>
      </c>
      <c r="F1162" s="53" t="s">
        <v>1923</v>
      </c>
      <c r="G1162" s="53" t="s">
        <v>1979</v>
      </c>
      <c r="H1162" s="53" t="s">
        <v>1935</v>
      </c>
      <c r="I1162" s="53" t="s">
        <v>1820</v>
      </c>
      <c r="J1162" s="53" t="s">
        <v>1809</v>
      </c>
      <c r="K1162" s="53" t="s">
        <v>1978</v>
      </c>
      <c r="L1162" s="53" t="s">
        <v>3669</v>
      </c>
      <c r="M1162" s="53" t="s">
        <v>1978</v>
      </c>
      <c r="N1162" s="53" t="s">
        <v>4193</v>
      </c>
      <c r="O1162" s="54">
        <v>12162</v>
      </c>
      <c r="P1162" s="53" t="s">
        <v>4194</v>
      </c>
      <c r="Q1162" s="53">
        <v>1</v>
      </c>
      <c r="R1162" s="55">
        <v>51.285899999999998</v>
      </c>
      <c r="S1162" s="55">
        <v>22.213799999999999</v>
      </c>
      <c r="T1162" s="55">
        <v>51.287300000000002</v>
      </c>
      <c r="U1162" s="55">
        <v>22.193100000000001</v>
      </c>
      <c r="V1162" s="53" t="s">
        <v>95</v>
      </c>
      <c r="W1162" s="85">
        <v>0</v>
      </c>
      <c r="X1162" s="87">
        <v>1.6</v>
      </c>
      <c r="Y1162" s="1" t="s">
        <v>7679</v>
      </c>
    </row>
    <row r="1163" spans="1:25" ht="50.1" hidden="1" customHeight="1" x14ac:dyDescent="0.25">
      <c r="A1163" s="53" t="s">
        <v>95</v>
      </c>
      <c r="B1163" s="53" t="str">
        <f>IF(COUNTIF('Aglomeracje 2022 r.'!$C$13:$C$207,' Dane pomocnicze (ze spr. 21)'!C1163)=1,"TAK",IF(COUNTIF('Aglomeracje 2022 r.'!$C$13:$C$207,' Dane pomocnicze (ze spr. 21)'!C1163)&gt;1,"TAK, UWAGA, wystepuje w sprawozdaniu więcej niż jeden raz!!!","BRAK"))</f>
        <v>BRAK</v>
      </c>
      <c r="C1163" s="53" t="s">
        <v>1254</v>
      </c>
      <c r="D1163" s="53" t="s">
        <v>1982</v>
      </c>
      <c r="E1163" s="53" t="s">
        <v>1639</v>
      </c>
      <c r="F1163" s="53" t="s">
        <v>1923</v>
      </c>
      <c r="G1163" s="53" t="s">
        <v>1937</v>
      </c>
      <c r="H1163" s="53" t="s">
        <v>95</v>
      </c>
      <c r="I1163" s="53" t="s">
        <v>1820</v>
      </c>
      <c r="J1163" s="53" t="s">
        <v>1809</v>
      </c>
      <c r="K1163" s="53" t="s">
        <v>4199</v>
      </c>
      <c r="L1163" s="53" t="s">
        <v>3617</v>
      </c>
      <c r="M1163" s="53" t="s">
        <v>4199</v>
      </c>
      <c r="N1163" s="53" t="s">
        <v>4200</v>
      </c>
      <c r="O1163" s="54">
        <v>4039</v>
      </c>
      <c r="P1163" s="53" t="s">
        <v>4201</v>
      </c>
      <c r="Q1163" s="53">
        <v>1</v>
      </c>
      <c r="R1163" s="55">
        <v>51.963000000000001</v>
      </c>
      <c r="S1163" s="55">
        <v>21.969799999999999</v>
      </c>
      <c r="T1163" s="55">
        <v>51.961500000000001</v>
      </c>
      <c r="U1163" s="55">
        <v>21.9754</v>
      </c>
      <c r="V1163" s="53" t="s">
        <v>95</v>
      </c>
      <c r="W1163" s="85">
        <v>1</v>
      </c>
      <c r="X1163" s="87">
        <v>0.5</v>
      </c>
      <c r="Y1163" s="1" t="s">
        <v>7706</v>
      </c>
    </row>
    <row r="1164" spans="1:25" ht="50.1" hidden="1" customHeight="1" x14ac:dyDescent="0.25">
      <c r="A1164" s="53" t="s">
        <v>95</v>
      </c>
      <c r="B1164" s="53" t="str">
        <f>IF(COUNTIF('Aglomeracje 2022 r.'!$C$13:$C$207,' Dane pomocnicze (ze spr. 21)'!C1164)=1,"TAK",IF(COUNTIF('Aglomeracje 2022 r.'!$C$13:$C$207,' Dane pomocnicze (ze spr. 21)'!C1164)&gt;1,"TAK, UWAGA, wystepuje w sprawozdaniu więcej niż jeden raz!!!","BRAK"))</f>
        <v>BRAK</v>
      </c>
      <c r="C1164" s="53" t="s">
        <v>1255</v>
      </c>
      <c r="D1164" s="53" t="s">
        <v>1987</v>
      </c>
      <c r="E1164" s="53" t="s">
        <v>1639</v>
      </c>
      <c r="F1164" s="53" t="s">
        <v>1923</v>
      </c>
      <c r="G1164" s="53" t="s">
        <v>1979</v>
      </c>
      <c r="H1164" s="53" t="s">
        <v>1935</v>
      </c>
      <c r="I1164" s="53" t="s">
        <v>1820</v>
      </c>
      <c r="J1164" s="53" t="s">
        <v>1809</v>
      </c>
      <c r="K1164" s="53" t="s">
        <v>1987</v>
      </c>
      <c r="L1164" s="53" t="s">
        <v>3669</v>
      </c>
      <c r="M1164" s="53" t="s">
        <v>1987</v>
      </c>
      <c r="N1164" s="53" t="s">
        <v>4210</v>
      </c>
      <c r="O1164" s="54">
        <v>4704</v>
      </c>
      <c r="P1164" s="53" t="s">
        <v>4211</v>
      </c>
      <c r="Q1164" s="53">
        <v>1</v>
      </c>
      <c r="R1164" s="55">
        <v>51.322099999999999</v>
      </c>
      <c r="S1164" s="55">
        <v>21.945399999999999</v>
      </c>
      <c r="T1164" s="55">
        <v>51.340699999999998</v>
      </c>
      <c r="U1164" s="55">
        <v>21.9758</v>
      </c>
      <c r="V1164" s="53" t="s">
        <v>95</v>
      </c>
      <c r="W1164" s="85">
        <v>0</v>
      </c>
      <c r="X1164" s="87">
        <v>0.13</v>
      </c>
      <c r="Y1164" s="1" t="s">
        <v>7707</v>
      </c>
    </row>
    <row r="1165" spans="1:25" ht="50.1" hidden="1" customHeight="1" x14ac:dyDescent="0.25">
      <c r="A1165" s="53" t="s">
        <v>95</v>
      </c>
      <c r="B1165" s="53" t="str">
        <f>IF(COUNTIF('Aglomeracje 2022 r.'!$C$13:$C$207,' Dane pomocnicze (ze spr. 21)'!C1165)=1,"TAK",IF(COUNTIF('Aglomeracje 2022 r.'!$C$13:$C$207,' Dane pomocnicze (ze spr. 21)'!C1165)&gt;1,"TAK, UWAGA, wystepuje w sprawozdaniu więcej niż jeden raz!!!","BRAK"))</f>
        <v>BRAK</v>
      </c>
      <c r="C1165" s="53" t="s">
        <v>1256</v>
      </c>
      <c r="D1165" s="53" t="s">
        <v>1996</v>
      </c>
      <c r="E1165" s="53" t="s">
        <v>1639</v>
      </c>
      <c r="F1165" s="53" t="s">
        <v>1923</v>
      </c>
      <c r="G1165" s="53" t="s">
        <v>1979</v>
      </c>
      <c r="H1165" s="53" t="s">
        <v>1935</v>
      </c>
      <c r="I1165" s="53" t="s">
        <v>1820</v>
      </c>
      <c r="J1165" s="53" t="s">
        <v>1809</v>
      </c>
      <c r="K1165" s="53" t="s">
        <v>1996</v>
      </c>
      <c r="L1165" s="53" t="s">
        <v>3715</v>
      </c>
      <c r="M1165" s="53" t="s">
        <v>1996</v>
      </c>
      <c r="N1165" s="53" t="s">
        <v>4225</v>
      </c>
      <c r="O1165" s="54">
        <v>3445</v>
      </c>
      <c r="P1165" s="53" t="s">
        <v>4226</v>
      </c>
      <c r="Q1165" s="53">
        <v>1</v>
      </c>
      <c r="R1165" s="55">
        <v>51.389499999999998</v>
      </c>
      <c r="S1165" s="55">
        <v>22.191500000000001</v>
      </c>
      <c r="T1165" s="55">
        <v>51.384099999999997</v>
      </c>
      <c r="U1165" s="55">
        <v>22.167400000000001</v>
      </c>
      <c r="V1165" s="53" t="s">
        <v>95</v>
      </c>
      <c r="W1165" s="85">
        <v>0</v>
      </c>
      <c r="X1165" s="87">
        <v>0</v>
      </c>
      <c r="Y1165" s="1" t="s">
        <v>7166</v>
      </c>
    </row>
    <row r="1166" spans="1:25" ht="50.1" hidden="1" customHeight="1" x14ac:dyDescent="0.25">
      <c r="A1166" s="53" t="s">
        <v>95</v>
      </c>
      <c r="B1166" s="53" t="str">
        <f>IF(COUNTIF('Aglomeracje 2022 r.'!$C$13:$C$207,' Dane pomocnicze (ze spr. 21)'!C1166)=1,"TAK",IF(COUNTIF('Aglomeracje 2022 r.'!$C$13:$C$207,' Dane pomocnicze (ze spr. 21)'!C1166)&gt;1,"TAK, UWAGA, wystepuje w sprawozdaniu więcej niż jeden raz!!!","BRAK"))</f>
        <v>BRAK</v>
      </c>
      <c r="C1166" s="53" t="s">
        <v>1257</v>
      </c>
      <c r="D1166" s="53" t="s">
        <v>1997</v>
      </c>
      <c r="E1166" s="53" t="s">
        <v>1639</v>
      </c>
      <c r="F1166" s="53" t="s">
        <v>1923</v>
      </c>
      <c r="G1166" s="53" t="s">
        <v>1940</v>
      </c>
      <c r="H1166" s="53" t="s">
        <v>1935</v>
      </c>
      <c r="I1166" s="53" t="s">
        <v>1820</v>
      </c>
      <c r="J1166" s="53" t="s">
        <v>1809</v>
      </c>
      <c r="K1166" s="53" t="s">
        <v>1997</v>
      </c>
      <c r="L1166" s="53" t="s">
        <v>3669</v>
      </c>
      <c r="M1166" s="53" t="s">
        <v>1997</v>
      </c>
      <c r="N1166" s="53" t="s">
        <v>4227</v>
      </c>
      <c r="O1166" s="54">
        <v>2549</v>
      </c>
      <c r="P1166" s="53" t="s">
        <v>4228</v>
      </c>
      <c r="Q1166" s="53">
        <v>1</v>
      </c>
      <c r="R1166" s="55">
        <v>50.885399999999997</v>
      </c>
      <c r="S1166" s="55">
        <v>21.855</v>
      </c>
      <c r="T1166" s="55">
        <v>50.899900000000002</v>
      </c>
      <c r="U1166" s="55">
        <v>21.832699999999999</v>
      </c>
      <c r="V1166" s="53" t="s">
        <v>95</v>
      </c>
      <c r="W1166" s="85">
        <v>10</v>
      </c>
      <c r="X1166" s="87">
        <v>3</v>
      </c>
      <c r="Y1166" s="1" t="s">
        <v>7708</v>
      </c>
    </row>
    <row r="1167" spans="1:25" ht="50.1" hidden="1" customHeight="1" x14ac:dyDescent="0.25">
      <c r="A1167" s="53" t="s">
        <v>95</v>
      </c>
      <c r="B1167" s="53" t="str">
        <f>IF(COUNTIF('Aglomeracje 2022 r.'!$C$13:$C$207,' Dane pomocnicze (ze spr. 21)'!C1167)=1,"TAK",IF(COUNTIF('Aglomeracje 2022 r.'!$C$13:$C$207,' Dane pomocnicze (ze spr. 21)'!C1167)&gt;1,"TAK, UWAGA, wystepuje w sprawozdaniu więcej niż jeden raz!!!","BRAK"))</f>
        <v>BRAK</v>
      </c>
      <c r="C1167" s="53" t="s">
        <v>1258</v>
      </c>
      <c r="D1167" s="53" t="s">
        <v>2006</v>
      </c>
      <c r="E1167" s="53" t="s">
        <v>1639</v>
      </c>
      <c r="F1167" s="53" t="s">
        <v>1923</v>
      </c>
      <c r="G1167" s="53" t="s">
        <v>1969</v>
      </c>
      <c r="H1167" s="53" t="s">
        <v>1935</v>
      </c>
      <c r="I1167" s="53" t="s">
        <v>1820</v>
      </c>
      <c r="J1167" s="53" t="s">
        <v>1809</v>
      </c>
      <c r="K1167" s="53" t="s">
        <v>2006</v>
      </c>
      <c r="L1167" s="53" t="s">
        <v>3715</v>
      </c>
      <c r="M1167" s="53" t="s">
        <v>2006</v>
      </c>
      <c r="N1167" s="53" t="s">
        <v>4243</v>
      </c>
      <c r="O1167" s="54">
        <v>2059</v>
      </c>
      <c r="P1167" s="53" t="s">
        <v>4244</v>
      </c>
      <c r="Q1167" s="53">
        <v>1</v>
      </c>
      <c r="R1167" s="55">
        <v>51.351700000000001</v>
      </c>
      <c r="S1167" s="55">
        <v>22.338000000000001</v>
      </c>
      <c r="T1167" s="55">
        <v>51.352200000000003</v>
      </c>
      <c r="U1167" s="55">
        <v>22.325399999999998</v>
      </c>
      <c r="V1167" s="53" t="s">
        <v>95</v>
      </c>
      <c r="W1167" s="85">
        <v>1.5249999999999999</v>
      </c>
      <c r="X1167" s="87">
        <v>0</v>
      </c>
      <c r="Y1167" s="1" t="s">
        <v>7709</v>
      </c>
    </row>
    <row r="1168" spans="1:25" ht="50.1" hidden="1" customHeight="1" x14ac:dyDescent="0.25">
      <c r="A1168" s="53" t="s">
        <v>95</v>
      </c>
      <c r="B1168" s="53" t="str">
        <f>IF(COUNTIF('Aglomeracje 2022 r.'!$C$13:$C$207,' Dane pomocnicze (ze spr. 21)'!C1168)=1,"TAK",IF(COUNTIF('Aglomeracje 2022 r.'!$C$13:$C$207,' Dane pomocnicze (ze spr. 21)'!C1168)&gt;1,"TAK, UWAGA, wystepuje w sprawozdaniu więcej niż jeden raz!!!","BRAK"))</f>
        <v>BRAK</v>
      </c>
      <c r="C1168" s="53" t="s">
        <v>1259</v>
      </c>
      <c r="D1168" s="53" t="s">
        <v>2009</v>
      </c>
      <c r="E1168" s="53" t="s">
        <v>1639</v>
      </c>
      <c r="F1168" s="53" t="s">
        <v>1923</v>
      </c>
      <c r="G1168" s="53" t="s">
        <v>1979</v>
      </c>
      <c r="H1168" s="53" t="s">
        <v>1935</v>
      </c>
      <c r="I1168" s="53" t="s">
        <v>1820</v>
      </c>
      <c r="J1168" s="53" t="s">
        <v>1809</v>
      </c>
      <c r="K1168" s="53" t="s">
        <v>2009</v>
      </c>
      <c r="L1168" s="53" t="s">
        <v>3715</v>
      </c>
      <c r="M1168" s="53" t="s">
        <v>2009</v>
      </c>
      <c r="N1168" s="53" t="s">
        <v>4249</v>
      </c>
      <c r="O1168" s="54">
        <v>1644</v>
      </c>
      <c r="P1168" s="53" t="s">
        <v>4250</v>
      </c>
      <c r="Q1168" s="53">
        <v>1</v>
      </c>
      <c r="R1168" s="55">
        <v>51.293199999999999</v>
      </c>
      <c r="S1168" s="55">
        <v>22.148700000000002</v>
      </c>
      <c r="T1168" s="55">
        <v>51.295400000000001</v>
      </c>
      <c r="U1168" s="55">
        <v>22.146699999999999</v>
      </c>
      <c r="V1168" s="53" t="s">
        <v>95</v>
      </c>
      <c r="W1168" s="85" t="e">
        <v>#N/A</v>
      </c>
      <c r="X1168" s="87" t="e">
        <v>#N/A</v>
      </c>
      <c r="Y1168" s="1" t="e">
        <v>#N/A</v>
      </c>
    </row>
    <row r="1169" spans="1:25" ht="50.1" hidden="1" customHeight="1" x14ac:dyDescent="0.25">
      <c r="A1169" s="53" t="s">
        <v>95</v>
      </c>
      <c r="B1169" s="53" t="str">
        <f>IF(COUNTIF('Aglomeracje 2022 r.'!$C$13:$C$207,' Dane pomocnicze (ze spr. 21)'!C1169)=1,"TAK",IF(COUNTIF('Aglomeracje 2022 r.'!$C$13:$C$207,' Dane pomocnicze (ze spr. 21)'!C1169)&gt;1,"TAK, UWAGA, wystepuje w sprawozdaniu więcej niż jeden raz!!!","BRAK"))</f>
        <v>BRAK</v>
      </c>
      <c r="C1169" s="53" t="s">
        <v>1260</v>
      </c>
      <c r="D1169" s="53" t="s">
        <v>2019</v>
      </c>
      <c r="E1169" s="53" t="s">
        <v>1639</v>
      </c>
      <c r="F1169" s="53" t="s">
        <v>1923</v>
      </c>
      <c r="G1169" s="53" t="s">
        <v>1937</v>
      </c>
      <c r="H1169" s="53" t="s">
        <v>95</v>
      </c>
      <c r="I1169" s="53" t="s">
        <v>1820</v>
      </c>
      <c r="J1169" s="53" t="s">
        <v>1809</v>
      </c>
      <c r="K1169" s="53" t="s">
        <v>4271</v>
      </c>
      <c r="L1169" s="53" t="s">
        <v>3715</v>
      </c>
      <c r="M1169" s="53" t="s">
        <v>4272</v>
      </c>
      <c r="N1169" s="53" t="s">
        <v>4273</v>
      </c>
      <c r="O1169" s="54">
        <v>2142</v>
      </c>
      <c r="P1169" s="53" t="s">
        <v>4274</v>
      </c>
      <c r="Q1169" s="53">
        <v>1</v>
      </c>
      <c r="R1169" s="55">
        <v>51.963200000000001</v>
      </c>
      <c r="S1169" s="55">
        <v>21.9697</v>
      </c>
      <c r="T1169" s="55">
        <v>51.9465</v>
      </c>
      <c r="U1169" s="55">
        <v>21.984999999999999</v>
      </c>
      <c r="V1169" s="53" t="s">
        <v>95</v>
      </c>
      <c r="W1169" s="85">
        <v>0</v>
      </c>
      <c r="X1169" s="87">
        <v>0</v>
      </c>
      <c r="Y1169" s="1" t="s">
        <v>7166</v>
      </c>
    </row>
    <row r="1170" spans="1:25" ht="50.1" hidden="1" customHeight="1" x14ac:dyDescent="0.25">
      <c r="A1170" s="53" t="s">
        <v>95</v>
      </c>
      <c r="B1170" s="53" t="str">
        <f>IF(COUNTIF('Aglomeracje 2022 r.'!$C$13:$C$207,' Dane pomocnicze (ze spr. 21)'!C1170)=1,"TAK",IF(COUNTIF('Aglomeracje 2022 r.'!$C$13:$C$207,' Dane pomocnicze (ze spr. 21)'!C1170)&gt;1,"TAK, UWAGA, wystepuje w sprawozdaniu więcej niż jeden raz!!!","BRAK"))</f>
        <v>BRAK</v>
      </c>
      <c r="C1170" s="53" t="s">
        <v>1261</v>
      </c>
      <c r="D1170" s="53" t="s">
        <v>2020</v>
      </c>
      <c r="E1170" s="53" t="s">
        <v>1639</v>
      </c>
      <c r="F1170" s="53" t="s">
        <v>1923</v>
      </c>
      <c r="G1170" s="53" t="s">
        <v>1954</v>
      </c>
      <c r="H1170" s="53" t="s">
        <v>1935</v>
      </c>
      <c r="I1170" s="53" t="s">
        <v>1820</v>
      </c>
      <c r="J1170" s="53" t="s">
        <v>1809</v>
      </c>
      <c r="K1170" s="53" t="s">
        <v>2020</v>
      </c>
      <c r="L1170" s="53" t="s">
        <v>3715</v>
      </c>
      <c r="M1170" s="53" t="s">
        <v>2020</v>
      </c>
      <c r="N1170" s="53" t="s">
        <v>4275</v>
      </c>
      <c r="O1170" s="54">
        <v>1508</v>
      </c>
      <c r="P1170" s="53" t="s">
        <v>4276</v>
      </c>
      <c r="Q1170" s="53">
        <v>1</v>
      </c>
      <c r="R1170" s="55">
        <v>51.1357</v>
      </c>
      <c r="S1170" s="55">
        <v>21.5947</v>
      </c>
      <c r="T1170" s="55">
        <v>51.135199999999998</v>
      </c>
      <c r="U1170" s="55">
        <v>21.581299999999999</v>
      </c>
      <c r="V1170" s="53" t="s">
        <v>95</v>
      </c>
      <c r="W1170" s="85" t="e">
        <v>#N/A</v>
      </c>
      <c r="X1170" s="87" t="e">
        <v>#N/A</v>
      </c>
      <c r="Y1170" s="1" t="e">
        <v>#N/A</v>
      </c>
    </row>
    <row r="1171" spans="1:25" ht="50.1" hidden="1" customHeight="1" x14ac:dyDescent="0.25">
      <c r="A1171" s="53" t="s">
        <v>95</v>
      </c>
      <c r="B1171" s="53" t="str">
        <f>IF(COUNTIF('Aglomeracje 2022 r.'!$C$13:$C$207,' Dane pomocnicze (ze spr. 21)'!C1171)=1,"TAK",IF(COUNTIF('Aglomeracje 2022 r.'!$C$13:$C$207,' Dane pomocnicze (ze spr. 21)'!C1171)&gt;1,"TAK, UWAGA, wystepuje w sprawozdaniu więcej niż jeden raz!!!","BRAK"))</f>
        <v>BRAK</v>
      </c>
      <c r="C1171" s="53" t="s">
        <v>1262</v>
      </c>
      <c r="D1171" s="53" t="s">
        <v>2024</v>
      </c>
      <c r="E1171" s="53" t="s">
        <v>1639</v>
      </c>
      <c r="F1171" s="53" t="s">
        <v>1923</v>
      </c>
      <c r="G1171" s="53" t="s">
        <v>1941</v>
      </c>
      <c r="H1171" s="53" t="s">
        <v>1935</v>
      </c>
      <c r="I1171" s="53" t="s">
        <v>1820</v>
      </c>
      <c r="J1171" s="53" t="s">
        <v>1809</v>
      </c>
      <c r="K1171" s="53" t="s">
        <v>2024</v>
      </c>
      <c r="L1171" s="53" t="s">
        <v>3669</v>
      </c>
      <c r="M1171" s="53" t="s">
        <v>2024</v>
      </c>
      <c r="N1171" s="53" t="s">
        <v>4282</v>
      </c>
      <c r="O1171" s="54">
        <v>2418</v>
      </c>
      <c r="P1171" s="53" t="s">
        <v>4283</v>
      </c>
      <c r="Q1171" s="53">
        <v>1</v>
      </c>
      <c r="R1171" s="55">
        <v>50.994199999999999</v>
      </c>
      <c r="S1171" s="55">
        <v>22.143799999999999</v>
      </c>
      <c r="T1171" s="55">
        <v>50.993200000000002</v>
      </c>
      <c r="U1171" s="55">
        <v>22.127800000000001</v>
      </c>
      <c r="V1171" s="53" t="s">
        <v>95</v>
      </c>
      <c r="W1171" s="85">
        <v>0</v>
      </c>
      <c r="X1171" s="87">
        <v>0</v>
      </c>
      <c r="Y1171" s="1" t="s">
        <v>7166</v>
      </c>
    </row>
    <row r="1172" spans="1:25" ht="50.1" hidden="1" customHeight="1" x14ac:dyDescent="0.25">
      <c r="A1172" s="53" t="s">
        <v>95</v>
      </c>
      <c r="B1172" s="53" t="str">
        <f>IF(COUNTIF('Aglomeracje 2022 r.'!$C$13:$C$207,' Dane pomocnicze (ze spr. 21)'!C1172)=1,"TAK",IF(COUNTIF('Aglomeracje 2022 r.'!$C$13:$C$207,' Dane pomocnicze (ze spr. 21)'!C1172)&gt;1,"TAK, UWAGA, wystepuje w sprawozdaniu więcej niż jeden raz!!!","BRAK"))</f>
        <v>BRAK</v>
      </c>
      <c r="C1172" s="53" t="s">
        <v>1263</v>
      </c>
      <c r="D1172" s="53" t="s">
        <v>2037</v>
      </c>
      <c r="E1172" s="53" t="s">
        <v>1639</v>
      </c>
      <c r="F1172" s="53" t="s">
        <v>2034</v>
      </c>
      <c r="G1172" s="53" t="s">
        <v>2038</v>
      </c>
      <c r="H1172" s="53" t="s">
        <v>2037</v>
      </c>
      <c r="I1172" s="53" t="s">
        <v>1820</v>
      </c>
      <c r="J1172" s="53" t="s">
        <v>1809</v>
      </c>
      <c r="K1172" s="53" t="s">
        <v>2037</v>
      </c>
      <c r="L1172" s="53" t="s">
        <v>3617</v>
      </c>
      <c r="M1172" s="53" t="s">
        <v>2037</v>
      </c>
      <c r="N1172" s="53" t="s">
        <v>4303</v>
      </c>
      <c r="O1172" s="54">
        <v>79204</v>
      </c>
      <c r="P1172" s="53" t="s">
        <v>4304</v>
      </c>
      <c r="Q1172" s="53">
        <v>1</v>
      </c>
      <c r="R1172" s="55">
        <v>51.404800000000002</v>
      </c>
      <c r="S1172" s="55">
        <v>19.689499999999999</v>
      </c>
      <c r="T1172" s="55">
        <v>51.479199999999999</v>
      </c>
      <c r="U1172" s="55">
        <v>19.859000000000002</v>
      </c>
      <c r="V1172" s="53" t="s">
        <v>95</v>
      </c>
      <c r="W1172" s="85">
        <v>14.1</v>
      </c>
      <c r="X1172" s="87">
        <v>3.6</v>
      </c>
      <c r="Y1172" s="1" t="s">
        <v>7710</v>
      </c>
    </row>
    <row r="1173" spans="1:25" ht="50.1" hidden="1" customHeight="1" x14ac:dyDescent="0.25">
      <c r="A1173" s="53" t="s">
        <v>95</v>
      </c>
      <c r="B1173" s="53" t="str">
        <f>IF(COUNTIF('Aglomeracje 2022 r.'!$C$13:$C$207,' Dane pomocnicze (ze spr. 21)'!C1173)=1,"TAK",IF(COUNTIF('Aglomeracje 2022 r.'!$C$13:$C$207,' Dane pomocnicze (ze spr. 21)'!C1173)&gt;1,"TAK, UWAGA, wystepuje w sprawozdaniu więcej niż jeden raz!!!","BRAK"))</f>
        <v>BRAK</v>
      </c>
      <c r="C1173" s="53" t="s">
        <v>1264</v>
      </c>
      <c r="D1173" s="53" t="s">
        <v>2039</v>
      </c>
      <c r="E1173" s="53" t="s">
        <v>1639</v>
      </c>
      <c r="F1173" s="53" t="s">
        <v>2034</v>
      </c>
      <c r="G1173" s="53" t="s">
        <v>2040</v>
      </c>
      <c r="H1173" s="53" t="s">
        <v>2041</v>
      </c>
      <c r="I1173" s="53" t="s">
        <v>1820</v>
      </c>
      <c r="J1173" s="53" t="s">
        <v>1809</v>
      </c>
      <c r="K1173" s="53" t="s">
        <v>4305</v>
      </c>
      <c r="L1173" s="53" t="s">
        <v>3617</v>
      </c>
      <c r="M1173" s="53" t="s">
        <v>4306</v>
      </c>
      <c r="N1173" s="53" t="s">
        <v>4307</v>
      </c>
      <c r="O1173" s="54">
        <v>199303</v>
      </c>
      <c r="P1173" s="53" t="s">
        <v>4308</v>
      </c>
      <c r="Q1173" s="53">
        <v>1</v>
      </c>
      <c r="R1173" s="55">
        <v>52.232199999999999</v>
      </c>
      <c r="S1173" s="55">
        <v>19.356400000000001</v>
      </c>
      <c r="T1173" s="55">
        <v>52.2</v>
      </c>
      <c r="U1173" s="55">
        <v>19.407800000000002</v>
      </c>
      <c r="V1173" s="53" t="s">
        <v>95</v>
      </c>
      <c r="W1173" s="85">
        <v>8.6</v>
      </c>
      <c r="X1173" s="87">
        <v>0</v>
      </c>
      <c r="Y1173" s="1" t="s">
        <v>7711</v>
      </c>
    </row>
    <row r="1174" spans="1:25" ht="50.1" hidden="1" customHeight="1" x14ac:dyDescent="0.25">
      <c r="A1174" s="53" t="s">
        <v>95</v>
      </c>
      <c r="B1174" s="53" t="str">
        <f>IF(COUNTIF('Aglomeracje 2022 r.'!$C$13:$C$207,' Dane pomocnicze (ze spr. 21)'!C1174)=1,"TAK",IF(COUNTIF('Aglomeracje 2022 r.'!$C$13:$C$207,' Dane pomocnicze (ze spr. 21)'!C1174)&gt;1,"TAK, UWAGA, wystepuje w sprawozdaniu więcej niż jeden raz!!!","BRAK"))</f>
        <v>BRAK</v>
      </c>
      <c r="C1174" s="53" t="s">
        <v>1265</v>
      </c>
      <c r="D1174" s="53" t="s">
        <v>2042</v>
      </c>
      <c r="E1174" s="53" t="s">
        <v>1639</v>
      </c>
      <c r="F1174" s="53" t="s">
        <v>2034</v>
      </c>
      <c r="G1174" s="53" t="s">
        <v>2042</v>
      </c>
      <c r="H1174" s="53" t="s">
        <v>2037</v>
      </c>
      <c r="I1174" s="53" t="s">
        <v>1820</v>
      </c>
      <c r="J1174" s="53" t="s">
        <v>1809</v>
      </c>
      <c r="K1174" s="53" t="s">
        <v>4309</v>
      </c>
      <c r="L1174" s="53" t="s">
        <v>3617</v>
      </c>
      <c r="M1174" s="53" t="s">
        <v>4310</v>
      </c>
      <c r="N1174" s="53" t="s">
        <v>4311</v>
      </c>
      <c r="O1174" s="54">
        <v>95710</v>
      </c>
      <c r="P1174" s="53" t="s">
        <v>4312</v>
      </c>
      <c r="Q1174" s="53">
        <v>1</v>
      </c>
      <c r="R1174" s="55">
        <v>51.530700000000003</v>
      </c>
      <c r="S1174" s="55">
        <v>20.011900000000001</v>
      </c>
      <c r="T1174" s="55">
        <v>51.535499999999999</v>
      </c>
      <c r="U1174" s="55">
        <v>20.057600000000001</v>
      </c>
      <c r="V1174" s="53" t="s">
        <v>95</v>
      </c>
      <c r="W1174" s="85">
        <v>10.1</v>
      </c>
      <c r="X1174" s="87">
        <v>0.5</v>
      </c>
      <c r="Y1174" s="1" t="s">
        <v>7712</v>
      </c>
    </row>
    <row r="1175" spans="1:25" ht="50.1" hidden="1" customHeight="1" x14ac:dyDescent="0.25">
      <c r="A1175" s="53" t="s">
        <v>95</v>
      </c>
      <c r="B1175" s="53" t="str">
        <f>IF(COUNTIF('Aglomeracje 2022 r.'!$C$13:$C$207,' Dane pomocnicze (ze spr. 21)'!C1175)=1,"TAK",IF(COUNTIF('Aglomeracje 2022 r.'!$C$13:$C$207,' Dane pomocnicze (ze spr. 21)'!C1175)&gt;1,"TAK, UWAGA, wystepuje w sprawozdaniu więcej niż jeden raz!!!","BRAK"))</f>
        <v>BRAK</v>
      </c>
      <c r="C1175" s="53" t="s">
        <v>1266</v>
      </c>
      <c r="D1175" s="53" t="s">
        <v>2041</v>
      </c>
      <c r="E1175" s="53" t="s">
        <v>1639</v>
      </c>
      <c r="F1175" s="53" t="s">
        <v>2034</v>
      </c>
      <c r="G1175" s="53" t="s">
        <v>2043</v>
      </c>
      <c r="H1175" s="53" t="s">
        <v>2041</v>
      </c>
      <c r="I1175" s="53" t="s">
        <v>1820</v>
      </c>
      <c r="J1175" s="53" t="s">
        <v>1809</v>
      </c>
      <c r="K1175" s="53" t="s">
        <v>4313</v>
      </c>
      <c r="L1175" s="53" t="s">
        <v>3669</v>
      </c>
      <c r="M1175" s="53" t="s">
        <v>4314</v>
      </c>
      <c r="N1175" s="53" t="s">
        <v>4315</v>
      </c>
      <c r="O1175" s="54">
        <v>96772</v>
      </c>
      <c r="P1175" s="53" t="s">
        <v>4316</v>
      </c>
      <c r="Q1175" s="53">
        <v>1</v>
      </c>
      <c r="R1175" s="55">
        <v>52.6297</v>
      </c>
      <c r="S1175" s="55">
        <v>19.564499999999999</v>
      </c>
      <c r="T1175" s="55">
        <v>52.108899999999998</v>
      </c>
      <c r="U1175" s="55">
        <v>19.988099999999999</v>
      </c>
      <c r="V1175" s="53" t="s">
        <v>95</v>
      </c>
      <c r="W1175" s="85">
        <v>3.67</v>
      </c>
      <c r="X1175" s="87">
        <v>0</v>
      </c>
      <c r="Y1175" s="1" t="s">
        <v>7713</v>
      </c>
    </row>
    <row r="1176" spans="1:25" ht="50.1" hidden="1" customHeight="1" x14ac:dyDescent="0.25">
      <c r="A1176" s="53" t="s">
        <v>95</v>
      </c>
      <c r="B1176" s="53" t="str">
        <f>IF(COUNTIF('Aglomeracje 2022 r.'!$C$13:$C$207,' Dane pomocnicze (ze spr. 21)'!C1176)=1,"TAK",IF(COUNTIF('Aglomeracje 2022 r.'!$C$13:$C$207,' Dane pomocnicze (ze spr. 21)'!C1176)&gt;1,"TAK, UWAGA, wystepuje w sprawozdaniu więcej niż jeden raz!!!","BRAK"))</f>
        <v>BRAK</v>
      </c>
      <c r="C1176" s="53" t="s">
        <v>1267</v>
      </c>
      <c r="D1176" s="53" t="s">
        <v>2051</v>
      </c>
      <c r="E1176" s="53" t="s">
        <v>1639</v>
      </c>
      <c r="F1176" s="53" t="s">
        <v>2034</v>
      </c>
      <c r="G1176" s="53" t="s">
        <v>2052</v>
      </c>
      <c r="H1176" s="53" t="s">
        <v>2041</v>
      </c>
      <c r="I1176" s="53" t="s">
        <v>1820</v>
      </c>
      <c r="J1176" s="53" t="s">
        <v>1809</v>
      </c>
      <c r="K1176" s="53" t="s">
        <v>2051</v>
      </c>
      <c r="L1176" s="53" t="s">
        <v>3715</v>
      </c>
      <c r="M1176" s="53" t="s">
        <v>2051</v>
      </c>
      <c r="N1176" s="53" t="s">
        <v>4332</v>
      </c>
      <c r="O1176" s="54">
        <v>4218</v>
      </c>
      <c r="P1176" s="53" t="s">
        <v>4333</v>
      </c>
      <c r="Q1176" s="53">
        <v>1</v>
      </c>
      <c r="R1176" s="55">
        <v>51.781111000000003</v>
      </c>
      <c r="S1176" s="55">
        <v>20.075555999999999</v>
      </c>
      <c r="T1176" s="55">
        <v>51.823133329999997</v>
      </c>
      <c r="U1176" s="55">
        <v>20.099508329999999</v>
      </c>
      <c r="V1176" s="53" t="s">
        <v>95</v>
      </c>
      <c r="W1176" s="85">
        <v>30.4</v>
      </c>
      <c r="X1176" s="87">
        <v>0</v>
      </c>
      <c r="Y1176" s="1" t="s">
        <v>7714</v>
      </c>
    </row>
    <row r="1177" spans="1:25" ht="50.1" hidden="1" customHeight="1" x14ac:dyDescent="0.25">
      <c r="A1177" s="53" t="s">
        <v>95</v>
      </c>
      <c r="B1177" s="53" t="str">
        <f>IF(COUNTIF('Aglomeracje 2022 r.'!$C$13:$C$207,' Dane pomocnicze (ze spr. 21)'!C1177)=1,"TAK",IF(COUNTIF('Aglomeracje 2022 r.'!$C$13:$C$207,' Dane pomocnicze (ze spr. 21)'!C1177)&gt;1,"TAK, UWAGA, wystepuje w sprawozdaniu więcej niż jeden raz!!!","BRAK"))</f>
        <v>BRAK</v>
      </c>
      <c r="C1177" s="53" t="s">
        <v>1268</v>
      </c>
      <c r="D1177" s="53" t="s">
        <v>2053</v>
      </c>
      <c r="E1177" s="53" t="s">
        <v>1639</v>
      </c>
      <c r="F1177" s="53" t="s">
        <v>2034</v>
      </c>
      <c r="G1177" s="53" t="s">
        <v>2054</v>
      </c>
      <c r="H1177" s="53" t="s">
        <v>2041</v>
      </c>
      <c r="I1177" s="53" t="s">
        <v>1820</v>
      </c>
      <c r="J1177" s="53" t="s">
        <v>1809</v>
      </c>
      <c r="K1177" s="53" t="s">
        <v>4334</v>
      </c>
      <c r="L1177" s="53" t="s">
        <v>3617</v>
      </c>
      <c r="M1177" s="53" t="s">
        <v>2053</v>
      </c>
      <c r="N1177" s="53" t="s">
        <v>4335</v>
      </c>
      <c r="O1177" s="54">
        <v>80962</v>
      </c>
      <c r="P1177" s="53" t="s">
        <v>4336</v>
      </c>
      <c r="Q1177" s="53">
        <v>1</v>
      </c>
      <c r="R1177" s="55">
        <v>51.957216000000003</v>
      </c>
      <c r="S1177" s="55">
        <v>20.141669</v>
      </c>
      <c r="T1177" s="55">
        <v>51.9771</v>
      </c>
      <c r="U1177" s="55">
        <v>20.111599999999999</v>
      </c>
      <c r="V1177" s="53" t="s">
        <v>95</v>
      </c>
      <c r="W1177" s="85">
        <v>7.8</v>
      </c>
      <c r="X1177" s="87">
        <v>1.2</v>
      </c>
      <c r="Y1177" s="1" t="s">
        <v>7715</v>
      </c>
    </row>
    <row r="1178" spans="1:25" ht="50.1" hidden="1" customHeight="1" x14ac:dyDescent="0.25">
      <c r="A1178" s="53" t="s">
        <v>95</v>
      </c>
      <c r="B1178" s="53" t="str">
        <f>IF(COUNTIF('Aglomeracje 2022 r.'!$C$13:$C$207,' Dane pomocnicze (ze spr. 21)'!C1178)=1,"TAK",IF(COUNTIF('Aglomeracje 2022 r.'!$C$13:$C$207,' Dane pomocnicze (ze spr. 21)'!C1178)&gt;1,"TAK, UWAGA, wystepuje w sprawozdaniu więcej niż jeden raz!!!","BRAK"))</f>
        <v>BRAK</v>
      </c>
      <c r="C1178" s="53" t="s">
        <v>1269</v>
      </c>
      <c r="D1178" s="53" t="s">
        <v>2055</v>
      </c>
      <c r="E1178" s="53" t="s">
        <v>1639</v>
      </c>
      <c r="F1178" s="53" t="s">
        <v>2034</v>
      </c>
      <c r="G1178" s="53" t="s">
        <v>2056</v>
      </c>
      <c r="H1178" s="53" t="s">
        <v>2041</v>
      </c>
      <c r="I1178" s="53" t="s">
        <v>1820</v>
      </c>
      <c r="J1178" s="53" t="s">
        <v>1809</v>
      </c>
      <c r="K1178" s="53" t="s">
        <v>2055</v>
      </c>
      <c r="L1178" s="53" t="s">
        <v>3617</v>
      </c>
      <c r="M1178" s="53" t="s">
        <v>2055</v>
      </c>
      <c r="N1178" s="53" t="s">
        <v>4337</v>
      </c>
      <c r="O1178" s="54">
        <v>85202</v>
      </c>
      <c r="P1178" s="53" t="s">
        <v>4338</v>
      </c>
      <c r="Q1178" s="53">
        <v>1</v>
      </c>
      <c r="R1178" s="55">
        <v>51.856400000000001</v>
      </c>
      <c r="S1178" s="55">
        <v>19.404699999999998</v>
      </c>
      <c r="T1178" s="55">
        <v>51.8489</v>
      </c>
      <c r="U1178" s="55">
        <v>19.385899999999999</v>
      </c>
      <c r="V1178" s="53" t="s">
        <v>95</v>
      </c>
      <c r="W1178" s="85">
        <v>2.8</v>
      </c>
      <c r="X1178" s="87">
        <v>1</v>
      </c>
      <c r="Y1178" s="1" t="s">
        <v>7716</v>
      </c>
    </row>
    <row r="1179" spans="1:25" ht="50.1" hidden="1" customHeight="1" x14ac:dyDescent="0.25">
      <c r="A1179" s="53" t="s">
        <v>95</v>
      </c>
      <c r="B1179" s="53" t="str">
        <f>IF(COUNTIF('Aglomeracje 2022 r.'!$C$13:$C$207,' Dane pomocnicze (ze spr. 21)'!C1179)=1,"TAK",IF(COUNTIF('Aglomeracje 2022 r.'!$C$13:$C$207,' Dane pomocnicze (ze spr. 21)'!C1179)&gt;1,"TAK, UWAGA, wystepuje w sprawozdaniu więcej niż jeden raz!!!","BRAK"))</f>
        <v>BRAK</v>
      </c>
      <c r="C1179" s="53" t="s">
        <v>1270</v>
      </c>
      <c r="D1179" s="53" t="s">
        <v>2061</v>
      </c>
      <c r="E1179" s="53" t="s">
        <v>1639</v>
      </c>
      <c r="F1179" s="53" t="s">
        <v>2034</v>
      </c>
      <c r="G1179" s="53" t="s">
        <v>2062</v>
      </c>
      <c r="H1179" s="53" t="s">
        <v>2037</v>
      </c>
      <c r="I1179" s="53" t="s">
        <v>1820</v>
      </c>
      <c r="J1179" s="53" t="s">
        <v>1809</v>
      </c>
      <c r="K1179" s="53" t="s">
        <v>2061</v>
      </c>
      <c r="L1179" s="53" t="s">
        <v>3641</v>
      </c>
      <c r="M1179" s="53" t="s">
        <v>2061</v>
      </c>
      <c r="N1179" s="53" t="s">
        <v>4344</v>
      </c>
      <c r="O1179" s="54">
        <v>27335</v>
      </c>
      <c r="P1179" s="53" t="s">
        <v>4345</v>
      </c>
      <c r="Q1179" s="53">
        <v>1</v>
      </c>
      <c r="R1179" s="55">
        <v>51.378100000000003</v>
      </c>
      <c r="S1179" s="55">
        <v>20.293299999999999</v>
      </c>
      <c r="T1179" s="55">
        <v>51.381900000000002</v>
      </c>
      <c r="U1179" s="55">
        <v>20.3063</v>
      </c>
      <c r="V1179" s="53" t="s">
        <v>95</v>
      </c>
      <c r="W1179" s="85">
        <v>1.39</v>
      </c>
      <c r="X1179" s="87">
        <v>0.80800000000000005</v>
      </c>
      <c r="Y1179" s="1" t="s">
        <v>7717</v>
      </c>
    </row>
    <row r="1180" spans="1:25" ht="50.1" hidden="1" customHeight="1" x14ac:dyDescent="0.25">
      <c r="A1180" s="53" t="s">
        <v>95</v>
      </c>
      <c r="B1180" s="53" t="str">
        <f>IF(COUNTIF('Aglomeracje 2022 r.'!$C$13:$C$207,' Dane pomocnicze (ze spr. 21)'!C1180)=1,"TAK",IF(COUNTIF('Aglomeracje 2022 r.'!$C$13:$C$207,' Dane pomocnicze (ze spr. 21)'!C1180)&gt;1,"TAK, UWAGA, wystepuje w sprawozdaniu więcej niż jeden raz!!!","BRAK"))</f>
        <v>BRAK</v>
      </c>
      <c r="C1180" s="53" t="s">
        <v>1271</v>
      </c>
      <c r="D1180" s="53" t="s">
        <v>2063</v>
      </c>
      <c r="E1180" s="53" t="s">
        <v>1639</v>
      </c>
      <c r="F1180" s="53" t="s">
        <v>2034</v>
      </c>
      <c r="G1180" s="53" t="s">
        <v>2056</v>
      </c>
      <c r="H1180" s="53" t="s">
        <v>2041</v>
      </c>
      <c r="I1180" s="53" t="s">
        <v>1820</v>
      </c>
      <c r="J1180" s="53" t="s">
        <v>1809</v>
      </c>
      <c r="K1180" s="53" t="s">
        <v>2063</v>
      </c>
      <c r="L1180" s="53" t="s">
        <v>3617</v>
      </c>
      <c r="M1180" s="53" t="s">
        <v>4346</v>
      </c>
      <c r="N1180" s="53" t="s">
        <v>4347</v>
      </c>
      <c r="O1180" s="54">
        <v>20015</v>
      </c>
      <c r="P1180" s="53" t="s">
        <v>4348</v>
      </c>
      <c r="Q1180" s="53">
        <v>1</v>
      </c>
      <c r="R1180" s="55">
        <v>51.967326999999997</v>
      </c>
      <c r="S1180" s="55">
        <v>19.285599999999999</v>
      </c>
      <c r="T1180" s="55">
        <v>51.988900000000001</v>
      </c>
      <c r="U1180" s="55">
        <v>19.2821</v>
      </c>
      <c r="V1180" s="53" t="s">
        <v>95</v>
      </c>
      <c r="W1180" s="85">
        <v>0.4</v>
      </c>
      <c r="X1180" s="87">
        <v>0.2</v>
      </c>
      <c r="Y1180" s="1" t="s">
        <v>7718</v>
      </c>
    </row>
    <row r="1181" spans="1:25" ht="50.1" hidden="1" customHeight="1" x14ac:dyDescent="0.25">
      <c r="A1181" s="53" t="s">
        <v>95</v>
      </c>
      <c r="B1181" s="53" t="str">
        <f>IF(COUNTIF('Aglomeracje 2022 r.'!$C$13:$C$207,' Dane pomocnicze (ze spr. 21)'!C1181)=1,"TAK",IF(COUNTIF('Aglomeracje 2022 r.'!$C$13:$C$207,' Dane pomocnicze (ze spr. 21)'!C1181)&gt;1,"TAK, UWAGA, wystepuje w sprawozdaniu więcej niż jeden raz!!!","BRAK"))</f>
        <v>BRAK</v>
      </c>
      <c r="C1181" s="53" t="s">
        <v>1272</v>
      </c>
      <c r="D1181" s="53" t="s">
        <v>2064</v>
      </c>
      <c r="E1181" s="53" t="s">
        <v>1639</v>
      </c>
      <c r="F1181" s="53" t="s">
        <v>2034</v>
      </c>
      <c r="G1181" s="53" t="s">
        <v>2056</v>
      </c>
      <c r="H1181" s="53" t="s">
        <v>2041</v>
      </c>
      <c r="I1181" s="53" t="s">
        <v>1820</v>
      </c>
      <c r="J1181" s="53" t="s">
        <v>1809</v>
      </c>
      <c r="K1181" s="53" t="s">
        <v>2064</v>
      </c>
      <c r="L1181" s="53" t="s">
        <v>3669</v>
      </c>
      <c r="M1181" s="53" t="s">
        <v>4349</v>
      </c>
      <c r="N1181" s="53" t="s">
        <v>4350</v>
      </c>
      <c r="O1181" s="54">
        <v>25805</v>
      </c>
      <c r="P1181" s="53" t="s">
        <v>4351</v>
      </c>
      <c r="Q1181" s="53">
        <v>1</v>
      </c>
      <c r="R1181" s="55">
        <v>51.819400000000002</v>
      </c>
      <c r="S1181" s="55">
        <v>19.303100000000001</v>
      </c>
      <c r="T1181" s="55">
        <v>51.841200000000001</v>
      </c>
      <c r="U1181" s="55">
        <v>19.2744</v>
      </c>
      <c r="V1181" s="53" t="s">
        <v>95</v>
      </c>
      <c r="W1181" s="85">
        <v>13.4</v>
      </c>
      <c r="X1181" s="87">
        <v>0</v>
      </c>
      <c r="Y1181" s="1" t="s">
        <v>7719</v>
      </c>
    </row>
    <row r="1182" spans="1:25" ht="50.1" hidden="1" customHeight="1" x14ac:dyDescent="0.25">
      <c r="A1182" s="53" t="s">
        <v>95</v>
      </c>
      <c r="B1182" s="53" t="str">
        <f>IF(COUNTIF('Aglomeracje 2022 r.'!$C$13:$C$207,' Dane pomocnicze (ze spr. 21)'!C1182)=1,"TAK",IF(COUNTIF('Aglomeracje 2022 r.'!$C$13:$C$207,' Dane pomocnicze (ze spr. 21)'!C1182)&gt;1,"TAK, UWAGA, wystepuje w sprawozdaniu więcej niż jeden raz!!!","BRAK"))</f>
        <v>BRAK</v>
      </c>
      <c r="C1182" s="53" t="s">
        <v>1273</v>
      </c>
      <c r="D1182" s="53" t="s">
        <v>2065</v>
      </c>
      <c r="E1182" s="53" t="s">
        <v>1639</v>
      </c>
      <c r="F1182" s="53" t="s">
        <v>2034</v>
      </c>
      <c r="G1182" s="53" t="s">
        <v>2066</v>
      </c>
      <c r="H1182" s="53" t="s">
        <v>2041</v>
      </c>
      <c r="I1182" s="53" t="s">
        <v>1820</v>
      </c>
      <c r="J1182" s="53" t="s">
        <v>1809</v>
      </c>
      <c r="K1182" s="53" t="s">
        <v>2065</v>
      </c>
      <c r="L1182" s="53" t="s">
        <v>3617</v>
      </c>
      <c r="M1182" s="53" t="s">
        <v>4352</v>
      </c>
      <c r="N1182" s="53" t="s">
        <v>4353</v>
      </c>
      <c r="O1182" s="54">
        <v>15646</v>
      </c>
      <c r="P1182" s="53" t="s">
        <v>4354</v>
      </c>
      <c r="Q1182" s="53">
        <v>1</v>
      </c>
      <c r="R1182" s="55">
        <v>51.799500000000002</v>
      </c>
      <c r="S1182" s="55">
        <v>19.758900000000001</v>
      </c>
      <c r="T1182" s="55">
        <v>51.823099999999997</v>
      </c>
      <c r="U1182" s="55">
        <v>19.7546</v>
      </c>
      <c r="V1182" s="53" t="s">
        <v>95</v>
      </c>
      <c r="W1182" s="85">
        <v>10.3</v>
      </c>
      <c r="X1182" s="87">
        <v>0</v>
      </c>
      <c r="Y1182" s="1" t="s">
        <v>7660</v>
      </c>
    </row>
    <row r="1183" spans="1:25" ht="50.1" hidden="1" customHeight="1" x14ac:dyDescent="0.25">
      <c r="A1183" s="53" t="s">
        <v>95</v>
      </c>
      <c r="B1183" s="53" t="str">
        <f>IF(COUNTIF('Aglomeracje 2022 r.'!$C$13:$C$207,' Dane pomocnicze (ze spr. 21)'!C1183)=1,"TAK",IF(COUNTIF('Aglomeracje 2022 r.'!$C$13:$C$207,' Dane pomocnicze (ze spr. 21)'!C1183)&gt;1,"TAK, UWAGA, wystepuje w sprawozdaniu więcej niż jeden raz!!!","BRAK"))</f>
        <v>BRAK</v>
      </c>
      <c r="C1183" s="53" t="s">
        <v>1274</v>
      </c>
      <c r="D1183" s="53" t="s">
        <v>2069</v>
      </c>
      <c r="E1183" s="53" t="s">
        <v>1639</v>
      </c>
      <c r="F1183" s="53" t="s">
        <v>2034</v>
      </c>
      <c r="G1183" s="53" t="s">
        <v>2070</v>
      </c>
      <c r="H1183" s="53" t="s">
        <v>2037</v>
      </c>
      <c r="I1183" s="53" t="s">
        <v>1820</v>
      </c>
      <c r="J1183" s="53" t="s">
        <v>1809</v>
      </c>
      <c r="K1183" s="53" t="s">
        <v>2069</v>
      </c>
      <c r="L1183" s="53" t="s">
        <v>3715</v>
      </c>
      <c r="M1183" s="53" t="s">
        <v>2069</v>
      </c>
      <c r="N1183" s="53" t="s">
        <v>4357</v>
      </c>
      <c r="O1183" s="54">
        <v>4932</v>
      </c>
      <c r="P1183" s="53" t="s">
        <v>4358</v>
      </c>
      <c r="Q1183" s="53">
        <v>1</v>
      </c>
      <c r="R1183" s="55">
        <v>51.3429</v>
      </c>
      <c r="S1183" s="55">
        <v>19.582799999999999</v>
      </c>
      <c r="T1183" s="55">
        <v>51.3399</v>
      </c>
      <c r="U1183" s="55">
        <v>19.5748</v>
      </c>
      <c r="V1183" s="53" t="s">
        <v>95</v>
      </c>
      <c r="W1183" s="85">
        <v>0</v>
      </c>
      <c r="X1183" s="87">
        <v>0</v>
      </c>
      <c r="Y1183" s="1" t="s">
        <v>7166</v>
      </c>
    </row>
    <row r="1184" spans="1:25" ht="50.1" hidden="1" customHeight="1" x14ac:dyDescent="0.25">
      <c r="A1184" s="53" t="s">
        <v>95</v>
      </c>
      <c r="B1184" s="53" t="str">
        <f>IF(COUNTIF('Aglomeracje 2022 r.'!$C$13:$C$207,' Dane pomocnicze (ze spr. 21)'!C1184)=1,"TAK",IF(COUNTIF('Aglomeracje 2022 r.'!$C$13:$C$207,' Dane pomocnicze (ze spr. 21)'!C1184)&gt;1,"TAK, UWAGA, wystepuje w sprawozdaniu więcej niż jeden raz!!!","BRAK"))</f>
        <v>BRAK</v>
      </c>
      <c r="C1184" s="53" t="s">
        <v>1275</v>
      </c>
      <c r="D1184" s="53" t="s">
        <v>2071</v>
      </c>
      <c r="E1184" s="53" t="s">
        <v>1639</v>
      </c>
      <c r="F1184" s="53" t="s">
        <v>2034</v>
      </c>
      <c r="G1184" s="53" t="s">
        <v>2072</v>
      </c>
      <c r="H1184" s="53" t="s">
        <v>2041</v>
      </c>
      <c r="I1184" s="53" t="s">
        <v>1820</v>
      </c>
      <c r="J1184" s="53" t="s">
        <v>1809</v>
      </c>
      <c r="K1184" s="53" t="s">
        <v>2071</v>
      </c>
      <c r="L1184" s="53" t="s">
        <v>3617</v>
      </c>
      <c r="M1184" s="53" t="s">
        <v>2071</v>
      </c>
      <c r="N1184" s="53" t="s">
        <v>4359</v>
      </c>
      <c r="O1184" s="54">
        <v>18333</v>
      </c>
      <c r="P1184" s="53" t="s">
        <v>4360</v>
      </c>
      <c r="Q1184" s="53">
        <v>1</v>
      </c>
      <c r="R1184" s="55">
        <v>52.0579443277</v>
      </c>
      <c r="S1184" s="55">
        <v>19.194674903999999</v>
      </c>
      <c r="T1184" s="55">
        <v>52.063783410799999</v>
      </c>
      <c r="U1184" s="55">
        <v>19.207214285999999</v>
      </c>
      <c r="V1184" s="53" t="s">
        <v>95</v>
      </c>
      <c r="W1184" s="85">
        <v>0</v>
      </c>
      <c r="X1184" s="87">
        <v>0</v>
      </c>
      <c r="Y1184" s="1" t="s">
        <v>7166</v>
      </c>
    </row>
    <row r="1185" spans="1:25" ht="50.1" hidden="1" customHeight="1" x14ac:dyDescent="0.25">
      <c r="A1185" s="53" t="s">
        <v>95</v>
      </c>
      <c r="B1185" s="53" t="str">
        <f>IF(COUNTIF('Aglomeracje 2022 r.'!$C$13:$C$207,' Dane pomocnicze (ze spr. 21)'!C1185)=1,"TAK",IF(COUNTIF('Aglomeracje 2022 r.'!$C$13:$C$207,' Dane pomocnicze (ze spr. 21)'!C1185)&gt;1,"TAK, UWAGA, wystepuje w sprawozdaniu więcej niż jeden raz!!!","BRAK"))</f>
        <v>BRAK</v>
      </c>
      <c r="C1185" s="53" t="s">
        <v>1276</v>
      </c>
      <c r="D1185" s="53" t="s">
        <v>2073</v>
      </c>
      <c r="E1185" s="53" t="s">
        <v>1639</v>
      </c>
      <c r="F1185" s="53" t="s">
        <v>2034</v>
      </c>
      <c r="G1185" s="53" t="s">
        <v>2074</v>
      </c>
      <c r="H1185" s="53" t="s">
        <v>2037</v>
      </c>
      <c r="I1185" s="53" t="s">
        <v>1820</v>
      </c>
      <c r="J1185" s="53" t="s">
        <v>1809</v>
      </c>
      <c r="K1185" s="53" t="s">
        <v>2073</v>
      </c>
      <c r="L1185" s="53" t="s">
        <v>3715</v>
      </c>
      <c r="M1185" s="53" t="s">
        <v>2073</v>
      </c>
      <c r="N1185" s="53" t="s">
        <v>4361</v>
      </c>
      <c r="O1185" s="54">
        <v>8895</v>
      </c>
      <c r="P1185" s="53" t="s">
        <v>4362</v>
      </c>
      <c r="Q1185" s="53">
        <v>1</v>
      </c>
      <c r="R1185" s="55">
        <v>51.725000000000001</v>
      </c>
      <c r="S1185" s="55">
        <v>19.638000000000002</v>
      </c>
      <c r="T1185" s="55">
        <v>51.712000000000003</v>
      </c>
      <c r="U1185" s="55">
        <v>19.655999999999999</v>
      </c>
      <c r="V1185" s="53" t="s">
        <v>95</v>
      </c>
      <c r="W1185" s="85">
        <v>0</v>
      </c>
      <c r="X1185" s="87">
        <v>0</v>
      </c>
      <c r="Y1185" s="1" t="s">
        <v>7166</v>
      </c>
    </row>
    <row r="1186" spans="1:25" ht="50.1" hidden="1" customHeight="1" x14ac:dyDescent="0.25">
      <c r="A1186" s="53" t="s">
        <v>95</v>
      </c>
      <c r="B1186" s="53" t="str">
        <f>IF(COUNTIF('Aglomeracje 2022 r.'!$C$13:$C$207,' Dane pomocnicze (ze spr. 21)'!C1186)=1,"TAK",IF(COUNTIF('Aglomeracje 2022 r.'!$C$13:$C$207,' Dane pomocnicze (ze spr. 21)'!C1186)&gt;1,"TAK, UWAGA, wystepuje w sprawozdaniu więcej niż jeden raz!!!","BRAK"))</f>
        <v>BRAK</v>
      </c>
      <c r="C1186" s="53" t="s">
        <v>1277</v>
      </c>
      <c r="D1186" s="53" t="s">
        <v>2076</v>
      </c>
      <c r="E1186" s="53" t="s">
        <v>1639</v>
      </c>
      <c r="F1186" s="53" t="s">
        <v>2034</v>
      </c>
      <c r="G1186" s="53" t="s">
        <v>2077</v>
      </c>
      <c r="H1186" s="53" t="s">
        <v>2041</v>
      </c>
      <c r="I1186" s="53" t="s">
        <v>1820</v>
      </c>
      <c r="J1186" s="53" t="s">
        <v>1809</v>
      </c>
      <c r="K1186" s="53" t="s">
        <v>4365</v>
      </c>
      <c r="L1186" s="53" t="s">
        <v>3617</v>
      </c>
      <c r="M1186" s="53" t="s">
        <v>4366</v>
      </c>
      <c r="N1186" s="53" t="s">
        <v>4367</v>
      </c>
      <c r="O1186" s="54">
        <v>37198</v>
      </c>
      <c r="P1186" s="53" t="s">
        <v>4368</v>
      </c>
      <c r="Q1186" s="53">
        <v>1</v>
      </c>
      <c r="R1186" s="55">
        <v>51.7652</v>
      </c>
      <c r="S1186" s="55">
        <v>20.253399999999999</v>
      </c>
      <c r="T1186" s="55">
        <v>51.789900000000003</v>
      </c>
      <c r="U1186" s="55">
        <v>20.265999999999998</v>
      </c>
      <c r="V1186" s="53" t="s">
        <v>95</v>
      </c>
      <c r="W1186" s="85">
        <v>0.35</v>
      </c>
      <c r="X1186" s="87">
        <v>3.3</v>
      </c>
      <c r="Y1186" s="1" t="s">
        <v>7720</v>
      </c>
    </row>
    <row r="1187" spans="1:25" ht="50.1" hidden="1" customHeight="1" x14ac:dyDescent="0.25">
      <c r="A1187" s="53" t="s">
        <v>95</v>
      </c>
      <c r="B1187" s="53" t="str">
        <f>IF(COUNTIF('Aglomeracje 2022 r.'!$C$13:$C$207,' Dane pomocnicze (ze spr. 21)'!C1187)=1,"TAK",IF(COUNTIF('Aglomeracje 2022 r.'!$C$13:$C$207,' Dane pomocnicze (ze spr. 21)'!C1187)&gt;1,"TAK, UWAGA, wystepuje w sprawozdaniu więcej niż jeden raz!!!","BRAK"))</f>
        <v>BRAK</v>
      </c>
      <c r="C1187" s="53" t="s">
        <v>1278</v>
      </c>
      <c r="D1187" s="53" t="s">
        <v>2078</v>
      </c>
      <c r="E1187" s="53" t="s">
        <v>1639</v>
      </c>
      <c r="F1187" s="53" t="s">
        <v>2034</v>
      </c>
      <c r="G1187" s="53" t="s">
        <v>2056</v>
      </c>
      <c r="H1187" s="53" t="s">
        <v>2041</v>
      </c>
      <c r="I1187" s="53" t="s">
        <v>1820</v>
      </c>
      <c r="J1187" s="53" t="s">
        <v>1809</v>
      </c>
      <c r="K1187" s="53" t="s">
        <v>4369</v>
      </c>
      <c r="L1187" s="53" t="s">
        <v>3617</v>
      </c>
      <c r="M1187" s="53" t="s">
        <v>4369</v>
      </c>
      <c r="N1187" s="53" t="s">
        <v>4370</v>
      </c>
      <c r="O1187" s="54">
        <v>13360</v>
      </c>
      <c r="P1187" s="53" t="s">
        <v>4371</v>
      </c>
      <c r="Q1187" s="53">
        <v>1</v>
      </c>
      <c r="R1187" s="55">
        <v>51.964799999999997</v>
      </c>
      <c r="S1187" s="55">
        <v>19.7196</v>
      </c>
      <c r="T1187" s="55">
        <v>51.973799999999997</v>
      </c>
      <c r="U1187" s="55">
        <v>19.709199999999999</v>
      </c>
      <c r="V1187" s="53" t="s">
        <v>95</v>
      </c>
      <c r="W1187" s="85">
        <v>1.66</v>
      </c>
      <c r="X1187" s="87">
        <v>0</v>
      </c>
      <c r="Y1187" s="1" t="s">
        <v>7721</v>
      </c>
    </row>
    <row r="1188" spans="1:25" ht="50.1" hidden="1" customHeight="1" x14ac:dyDescent="0.25">
      <c r="A1188" s="53" t="s">
        <v>95</v>
      </c>
      <c r="B1188" s="53" t="str">
        <f>IF(COUNTIF('Aglomeracje 2022 r.'!$C$13:$C$207,' Dane pomocnicze (ze spr. 21)'!C1188)=1,"TAK",IF(COUNTIF('Aglomeracje 2022 r.'!$C$13:$C$207,' Dane pomocnicze (ze spr. 21)'!C1188)&gt;1,"TAK, UWAGA, wystepuje w sprawozdaniu więcej niż jeden raz!!!","BRAK"))</f>
        <v>BRAK</v>
      </c>
      <c r="C1188" s="53" t="s">
        <v>1279</v>
      </c>
      <c r="D1188" s="53" t="s">
        <v>2079</v>
      </c>
      <c r="E1188" s="53" t="s">
        <v>1639</v>
      </c>
      <c r="F1188" s="53" t="s">
        <v>2034</v>
      </c>
      <c r="G1188" s="53" t="s">
        <v>2040</v>
      </c>
      <c r="H1188" s="53" t="s">
        <v>2041</v>
      </c>
      <c r="I1188" s="53" t="s">
        <v>1820</v>
      </c>
      <c r="J1188" s="53" t="s">
        <v>1809</v>
      </c>
      <c r="K1188" s="53" t="s">
        <v>2079</v>
      </c>
      <c r="L1188" s="53" t="s">
        <v>3669</v>
      </c>
      <c r="M1188" s="53" t="s">
        <v>2079</v>
      </c>
      <c r="N1188" s="53" t="s">
        <v>4372</v>
      </c>
      <c r="O1188" s="54">
        <v>8670</v>
      </c>
      <c r="P1188" s="53" t="s">
        <v>4373</v>
      </c>
      <c r="Q1188" s="53">
        <v>1</v>
      </c>
      <c r="R1188" s="55">
        <v>52.256100000000004</v>
      </c>
      <c r="S1188" s="55">
        <v>19.166799999999999</v>
      </c>
      <c r="T1188" s="55">
        <v>52.248199999999997</v>
      </c>
      <c r="U1188" s="55">
        <v>19.1922</v>
      </c>
      <c r="V1188" s="53" t="s">
        <v>95</v>
      </c>
      <c r="W1188" s="85">
        <v>2.2061999999999999</v>
      </c>
      <c r="X1188" s="87">
        <v>0</v>
      </c>
      <c r="Y1188" s="1" t="s">
        <v>7722</v>
      </c>
    </row>
    <row r="1189" spans="1:25" ht="50.1" hidden="1" customHeight="1" x14ac:dyDescent="0.25">
      <c r="A1189" s="53" t="s">
        <v>95</v>
      </c>
      <c r="B1189" s="53" t="str">
        <f>IF(COUNTIF('Aglomeracje 2022 r.'!$C$13:$C$207,' Dane pomocnicze (ze spr. 21)'!C1189)=1,"TAK",IF(COUNTIF('Aglomeracje 2022 r.'!$C$13:$C$207,' Dane pomocnicze (ze spr. 21)'!C1189)&gt;1,"TAK, UWAGA, wystepuje w sprawozdaniu więcej niż jeden raz!!!","BRAK"))</f>
        <v>BRAK</v>
      </c>
      <c r="C1189" s="53" t="s">
        <v>1280</v>
      </c>
      <c r="D1189" s="53" t="s">
        <v>2087</v>
      </c>
      <c r="E1189" s="53" t="s">
        <v>1639</v>
      </c>
      <c r="F1189" s="53" t="s">
        <v>2034</v>
      </c>
      <c r="G1189" s="53" t="s">
        <v>2074</v>
      </c>
      <c r="H1189" s="53" t="s">
        <v>2037</v>
      </c>
      <c r="I1189" s="53" t="s">
        <v>1820</v>
      </c>
      <c r="J1189" s="53" t="s">
        <v>1809</v>
      </c>
      <c r="K1189" s="53" t="s">
        <v>2087</v>
      </c>
      <c r="L1189" s="53" t="s">
        <v>3669</v>
      </c>
      <c r="M1189" s="53" t="s">
        <v>2087</v>
      </c>
      <c r="N1189" s="53" t="s">
        <v>4380</v>
      </c>
      <c r="O1189" s="54">
        <v>13380</v>
      </c>
      <c r="P1189" s="53" t="s">
        <v>4381</v>
      </c>
      <c r="Q1189" s="53">
        <v>1</v>
      </c>
      <c r="R1189" s="55">
        <v>51.742699999999999</v>
      </c>
      <c r="S1189" s="55">
        <v>19.8367</v>
      </c>
      <c r="T1189" s="55">
        <v>51.696300000000001</v>
      </c>
      <c r="U1189" s="55">
        <v>19.860199999999999</v>
      </c>
      <c r="V1189" s="53" t="s">
        <v>95</v>
      </c>
      <c r="W1189" s="85">
        <v>2</v>
      </c>
      <c r="X1189" s="87">
        <v>11</v>
      </c>
      <c r="Y1189" s="1" t="s">
        <v>7723</v>
      </c>
    </row>
    <row r="1190" spans="1:25" ht="50.1" hidden="1" customHeight="1" x14ac:dyDescent="0.25">
      <c r="A1190" s="53" t="s">
        <v>95</v>
      </c>
      <c r="B1190" s="53" t="str">
        <f>IF(COUNTIF('Aglomeracje 2022 r.'!$C$13:$C$207,' Dane pomocnicze (ze spr. 21)'!C1190)=1,"TAK",IF(COUNTIF('Aglomeracje 2022 r.'!$C$13:$C$207,' Dane pomocnicze (ze spr. 21)'!C1190)&gt;1,"TAK, UWAGA, wystepuje w sprawozdaniu więcej niż jeden raz!!!","BRAK"))</f>
        <v>BRAK</v>
      </c>
      <c r="C1190" s="53" t="s">
        <v>1281</v>
      </c>
      <c r="D1190" s="53" t="s">
        <v>2088</v>
      </c>
      <c r="E1190" s="53" t="s">
        <v>1639</v>
      </c>
      <c r="F1190" s="53" t="s">
        <v>2034</v>
      </c>
      <c r="G1190" s="53" t="s">
        <v>2040</v>
      </c>
      <c r="H1190" s="53" t="s">
        <v>2041</v>
      </c>
      <c r="I1190" s="53" t="s">
        <v>1820</v>
      </c>
      <c r="J1190" s="53" t="s">
        <v>1809</v>
      </c>
      <c r="K1190" s="53" t="s">
        <v>2088</v>
      </c>
      <c r="L1190" s="53" t="s">
        <v>3669</v>
      </c>
      <c r="M1190" s="53" t="s">
        <v>2088</v>
      </c>
      <c r="N1190" s="53" t="s">
        <v>4382</v>
      </c>
      <c r="O1190" s="54">
        <v>9342</v>
      </c>
      <c r="P1190" s="53" t="s">
        <v>4383</v>
      </c>
      <c r="Q1190" s="53">
        <v>1</v>
      </c>
      <c r="R1190" s="55">
        <v>52.243099999999998</v>
      </c>
      <c r="S1190" s="55">
        <v>19.6218</v>
      </c>
      <c r="T1190" s="55">
        <v>52.239400000000003</v>
      </c>
      <c r="U1190" s="55">
        <v>19.633500000000002</v>
      </c>
      <c r="V1190" s="53" t="s">
        <v>95</v>
      </c>
      <c r="W1190" s="85">
        <v>0</v>
      </c>
      <c r="X1190" s="87">
        <v>0</v>
      </c>
      <c r="Y1190" s="1" t="s">
        <v>7166</v>
      </c>
    </row>
    <row r="1191" spans="1:25" ht="50.1" hidden="1" customHeight="1" x14ac:dyDescent="0.25">
      <c r="A1191" s="53" t="s">
        <v>95</v>
      </c>
      <c r="B1191" s="53" t="str">
        <f>IF(COUNTIF('Aglomeracje 2022 r.'!$C$13:$C$207,' Dane pomocnicze (ze spr. 21)'!C1191)=1,"TAK",IF(COUNTIF('Aglomeracje 2022 r.'!$C$13:$C$207,' Dane pomocnicze (ze spr. 21)'!C1191)&gt;1,"TAK, UWAGA, wystepuje w sprawozdaniu więcej niż jeden raz!!!","BRAK"))</f>
        <v>BRAK</v>
      </c>
      <c r="C1191" s="53" t="s">
        <v>1282</v>
      </c>
      <c r="D1191" s="53" t="s">
        <v>2089</v>
      </c>
      <c r="E1191" s="53" t="s">
        <v>1639</v>
      </c>
      <c r="F1191" s="53" t="s">
        <v>2034</v>
      </c>
      <c r="G1191" s="53" t="s">
        <v>2090</v>
      </c>
      <c r="H1191" s="53" t="s">
        <v>2037</v>
      </c>
      <c r="I1191" s="53" t="s">
        <v>1820</v>
      </c>
      <c r="J1191" s="53" t="s">
        <v>1809</v>
      </c>
      <c r="K1191" s="53" t="s">
        <v>2089</v>
      </c>
      <c r="L1191" s="53" t="s">
        <v>3715</v>
      </c>
      <c r="M1191" s="53" t="s">
        <v>2089</v>
      </c>
      <c r="N1191" s="53" t="s">
        <v>4384</v>
      </c>
      <c r="O1191" s="54">
        <v>7781</v>
      </c>
      <c r="P1191" s="53" t="s">
        <v>1282</v>
      </c>
      <c r="Q1191" s="53">
        <v>1</v>
      </c>
      <c r="R1191" s="55">
        <v>51.496699999999997</v>
      </c>
      <c r="S1191" s="55">
        <v>19.709700000000002</v>
      </c>
      <c r="T1191" s="55">
        <v>51.500500000000002</v>
      </c>
      <c r="U1191" s="55">
        <v>19.719200000000001</v>
      </c>
      <c r="V1191" s="53" t="s">
        <v>95</v>
      </c>
      <c r="W1191" s="85">
        <v>5.82</v>
      </c>
      <c r="X1191" s="87">
        <v>0.7</v>
      </c>
      <c r="Y1191" s="1" t="s">
        <v>7724</v>
      </c>
    </row>
    <row r="1192" spans="1:25" ht="50.1" hidden="1" customHeight="1" x14ac:dyDescent="0.25">
      <c r="A1192" s="53" t="s">
        <v>95</v>
      </c>
      <c r="B1192" s="53" t="str">
        <f>IF(COUNTIF('Aglomeracje 2022 r.'!$C$13:$C$207,' Dane pomocnicze (ze spr. 21)'!C1192)=1,"TAK",IF(COUNTIF('Aglomeracje 2022 r.'!$C$13:$C$207,' Dane pomocnicze (ze spr. 21)'!C1192)&gt;1,"TAK, UWAGA, wystepuje w sprawozdaniu więcej niż jeden raz!!!","BRAK"))</f>
        <v>BRAK</v>
      </c>
      <c r="C1192" s="53" t="s">
        <v>1283</v>
      </c>
      <c r="D1192" s="53" t="s">
        <v>2091</v>
      </c>
      <c r="E1192" s="53" t="s">
        <v>1639</v>
      </c>
      <c r="F1192" s="53" t="s">
        <v>2034</v>
      </c>
      <c r="G1192" s="53" t="s">
        <v>2090</v>
      </c>
      <c r="H1192" s="53" t="s">
        <v>2037</v>
      </c>
      <c r="I1192" s="53" t="s">
        <v>1820</v>
      </c>
      <c r="J1192" s="53" t="s">
        <v>1809</v>
      </c>
      <c r="K1192" s="53" t="s">
        <v>2091</v>
      </c>
      <c r="L1192" s="53" t="s">
        <v>3641</v>
      </c>
      <c r="M1192" s="53" t="s">
        <v>2091</v>
      </c>
      <c r="N1192" s="53" t="s">
        <v>4385</v>
      </c>
      <c r="O1192" s="54">
        <v>6487</v>
      </c>
      <c r="P1192" s="53" t="s">
        <v>4386</v>
      </c>
      <c r="Q1192" s="53">
        <v>1</v>
      </c>
      <c r="R1192" s="55">
        <v>51.352699999999999</v>
      </c>
      <c r="S1192" s="55">
        <v>19.889299999999999</v>
      </c>
      <c r="T1192" s="55">
        <v>51.375599999999999</v>
      </c>
      <c r="U1192" s="55">
        <v>19.856200000000001</v>
      </c>
      <c r="V1192" s="53" t="s">
        <v>95</v>
      </c>
      <c r="W1192" s="85">
        <v>4.5199999999999996</v>
      </c>
      <c r="X1192" s="87">
        <v>1</v>
      </c>
      <c r="Y1192" s="1" t="s">
        <v>7725</v>
      </c>
    </row>
    <row r="1193" spans="1:25" ht="50.1" hidden="1" customHeight="1" x14ac:dyDescent="0.25">
      <c r="A1193" s="53" t="s">
        <v>95</v>
      </c>
      <c r="B1193" s="53" t="str">
        <f>IF(COUNTIF('Aglomeracje 2022 r.'!$C$13:$C$207,' Dane pomocnicze (ze spr. 21)'!C1193)=1,"TAK",IF(COUNTIF('Aglomeracje 2022 r.'!$C$13:$C$207,' Dane pomocnicze (ze spr. 21)'!C1193)&gt;1,"TAK, UWAGA, wystepuje w sprawozdaniu więcej niż jeden raz!!!","BRAK"))</f>
        <v>BRAK</v>
      </c>
      <c r="C1193" s="53" t="s">
        <v>1284</v>
      </c>
      <c r="D1193" s="53" t="s">
        <v>2092</v>
      </c>
      <c r="E1193" s="53" t="s">
        <v>1639</v>
      </c>
      <c r="F1193" s="53" t="s">
        <v>2034</v>
      </c>
      <c r="G1193" s="53" t="s">
        <v>2061</v>
      </c>
      <c r="H1193" s="53" t="s">
        <v>2037</v>
      </c>
      <c r="I1193" s="53" t="s">
        <v>1820</v>
      </c>
      <c r="J1193" s="53" t="s">
        <v>1809</v>
      </c>
      <c r="K1193" s="53" t="s">
        <v>2092</v>
      </c>
      <c r="L1193" s="53" t="s">
        <v>3669</v>
      </c>
      <c r="M1193" s="53" t="s">
        <v>2092</v>
      </c>
      <c r="N1193" s="53" t="s">
        <v>4387</v>
      </c>
      <c r="O1193" s="54">
        <v>10691</v>
      </c>
      <c r="P1193" s="53" t="s">
        <v>4388</v>
      </c>
      <c r="Q1193" s="53">
        <v>1</v>
      </c>
      <c r="R1193" s="55">
        <v>51.449249999999999</v>
      </c>
      <c r="S1193" s="55">
        <v>20.467047999999998</v>
      </c>
      <c r="T1193" s="55">
        <v>51.465800000000002</v>
      </c>
      <c r="U1193" s="55">
        <v>20.493888999999999</v>
      </c>
      <c r="V1193" s="53" t="s">
        <v>95</v>
      </c>
      <c r="W1193" s="85">
        <v>0</v>
      </c>
      <c r="X1193" s="87">
        <v>0</v>
      </c>
      <c r="Y1193" s="1" t="s">
        <v>7166</v>
      </c>
    </row>
    <row r="1194" spans="1:25" ht="50.1" hidden="1" customHeight="1" x14ac:dyDescent="0.25">
      <c r="A1194" s="53" t="s">
        <v>95</v>
      </c>
      <c r="B1194" s="53" t="str">
        <f>IF(COUNTIF('Aglomeracje 2022 r.'!$C$13:$C$207,' Dane pomocnicze (ze spr. 21)'!C1194)=1,"TAK",IF(COUNTIF('Aglomeracje 2022 r.'!$C$13:$C$207,' Dane pomocnicze (ze spr. 21)'!C1194)&gt;1,"TAK, UWAGA, wystepuje w sprawozdaniu więcej niż jeden raz!!!","BRAK"))</f>
        <v>BRAK</v>
      </c>
      <c r="C1194" s="53" t="s">
        <v>1285</v>
      </c>
      <c r="D1194" s="53" t="s">
        <v>2093</v>
      </c>
      <c r="E1194" s="53" t="s">
        <v>1639</v>
      </c>
      <c r="F1194" s="53" t="s">
        <v>2034</v>
      </c>
      <c r="G1194" s="53" t="s">
        <v>2094</v>
      </c>
      <c r="H1194" s="53" t="s">
        <v>2037</v>
      </c>
      <c r="I1194" s="53" t="s">
        <v>1820</v>
      </c>
      <c r="J1194" s="53" t="s">
        <v>1809</v>
      </c>
      <c r="K1194" s="53" t="s">
        <v>2093</v>
      </c>
      <c r="L1194" s="53" t="s">
        <v>3641</v>
      </c>
      <c r="M1194" s="53" t="s">
        <v>2093</v>
      </c>
      <c r="N1194" s="53" t="s">
        <v>4389</v>
      </c>
      <c r="O1194" s="54">
        <v>5831</v>
      </c>
      <c r="P1194" s="53" t="s">
        <v>4390</v>
      </c>
      <c r="Q1194" s="53">
        <v>1</v>
      </c>
      <c r="R1194" s="55">
        <v>51.601799999999997</v>
      </c>
      <c r="S1194" s="55">
        <v>19.542000000000002</v>
      </c>
      <c r="T1194" s="55">
        <v>51.614400000000003</v>
      </c>
      <c r="U1194" s="55">
        <v>19.556000000000001</v>
      </c>
      <c r="V1194" s="53" t="s">
        <v>95</v>
      </c>
      <c r="W1194" s="85">
        <v>4.2</v>
      </c>
      <c r="X1194" s="87">
        <v>0</v>
      </c>
      <c r="Y1194" s="1" t="s">
        <v>7447</v>
      </c>
    </row>
    <row r="1195" spans="1:25" ht="50.1" hidden="1" customHeight="1" x14ac:dyDescent="0.25">
      <c r="A1195" s="53" t="s">
        <v>95</v>
      </c>
      <c r="B1195" s="53" t="str">
        <f>IF(COUNTIF('Aglomeracje 2022 r.'!$C$13:$C$207,' Dane pomocnicze (ze spr. 21)'!C1195)=1,"TAK",IF(COUNTIF('Aglomeracje 2022 r.'!$C$13:$C$207,' Dane pomocnicze (ze spr. 21)'!C1195)&gt;1,"TAK, UWAGA, wystepuje w sprawozdaniu więcej niż jeden raz!!!","BRAK"))</f>
        <v>BRAK</v>
      </c>
      <c r="C1195" s="53" t="s">
        <v>1286</v>
      </c>
      <c r="D1195" s="53" t="s">
        <v>2096</v>
      </c>
      <c r="E1195" s="53" t="s">
        <v>1639</v>
      </c>
      <c r="F1195" s="53" t="s">
        <v>2034</v>
      </c>
      <c r="G1195" s="53" t="s">
        <v>2090</v>
      </c>
      <c r="H1195" s="53" t="s">
        <v>2037</v>
      </c>
      <c r="I1195" s="53" t="s">
        <v>1820</v>
      </c>
      <c r="J1195" s="53" t="s">
        <v>1809</v>
      </c>
      <c r="K1195" s="53" t="s">
        <v>2096</v>
      </c>
      <c r="L1195" s="53" t="s">
        <v>3715</v>
      </c>
      <c r="M1195" s="53" t="s">
        <v>2096</v>
      </c>
      <c r="N1195" s="53" t="s">
        <v>4393</v>
      </c>
      <c r="O1195" s="54">
        <v>2333</v>
      </c>
      <c r="P1195" s="53" t="s">
        <v>4394</v>
      </c>
      <c r="Q1195" s="53">
        <v>1</v>
      </c>
      <c r="R1195" s="55">
        <v>51.217500000000001</v>
      </c>
      <c r="S1195" s="55">
        <v>19.599399999999999</v>
      </c>
      <c r="T1195" s="55">
        <v>51.227007</v>
      </c>
      <c r="U1195" s="55">
        <v>19.626324</v>
      </c>
      <c r="V1195" s="53" t="s">
        <v>95</v>
      </c>
      <c r="W1195" s="85">
        <v>0</v>
      </c>
      <c r="X1195" s="87">
        <v>0</v>
      </c>
      <c r="Y1195" s="1" t="s">
        <v>7166</v>
      </c>
    </row>
    <row r="1196" spans="1:25" ht="50.1" hidden="1" customHeight="1" x14ac:dyDescent="0.25">
      <c r="A1196" s="53" t="s">
        <v>95</v>
      </c>
      <c r="B1196" s="53" t="str">
        <f>IF(COUNTIF('Aglomeracje 2022 r.'!$C$13:$C$207,' Dane pomocnicze (ze spr. 21)'!C1196)=1,"TAK",IF(COUNTIF('Aglomeracje 2022 r.'!$C$13:$C$207,' Dane pomocnicze (ze spr. 21)'!C1196)&gt;1,"TAK, UWAGA, wystepuje w sprawozdaniu więcej niż jeden raz!!!","BRAK"))</f>
        <v>BRAK</v>
      </c>
      <c r="C1196" s="53" t="s">
        <v>1287</v>
      </c>
      <c r="D1196" s="53" t="s">
        <v>2097</v>
      </c>
      <c r="E1196" s="53" t="s">
        <v>1639</v>
      </c>
      <c r="F1196" s="53" t="s">
        <v>2034</v>
      </c>
      <c r="G1196" s="53" t="s">
        <v>2056</v>
      </c>
      <c r="H1196" s="53" t="s">
        <v>2041</v>
      </c>
      <c r="I1196" s="53" t="s">
        <v>1820</v>
      </c>
      <c r="J1196" s="53" t="s">
        <v>1809</v>
      </c>
      <c r="K1196" s="53" t="s">
        <v>2097</v>
      </c>
      <c r="L1196" s="53" t="s">
        <v>3669</v>
      </c>
      <c r="M1196" s="53" t="s">
        <v>2097</v>
      </c>
      <c r="N1196" s="53" t="s">
        <v>4395</v>
      </c>
      <c r="O1196" s="54">
        <v>11647</v>
      </c>
      <c r="P1196" s="53" t="s">
        <v>3865</v>
      </c>
      <c r="Q1196" s="53">
        <v>1</v>
      </c>
      <c r="R1196" s="55">
        <v>51.505600000000001</v>
      </c>
      <c r="S1196" s="55">
        <v>19.830500000000001</v>
      </c>
      <c r="T1196" s="55">
        <v>0</v>
      </c>
      <c r="U1196" s="55">
        <v>0</v>
      </c>
      <c r="V1196" s="53" t="s">
        <v>95</v>
      </c>
      <c r="W1196" s="85">
        <v>8.8000000000000007</v>
      </c>
      <c r="X1196" s="87">
        <v>0</v>
      </c>
      <c r="Y1196" s="1" t="s">
        <v>7313</v>
      </c>
    </row>
    <row r="1197" spans="1:25" ht="50.1" hidden="1" customHeight="1" x14ac:dyDescent="0.25">
      <c r="A1197" s="53" t="s">
        <v>95</v>
      </c>
      <c r="B1197" s="53" t="str">
        <f>IF(COUNTIF('Aglomeracje 2022 r.'!$C$13:$C$207,' Dane pomocnicze (ze spr. 21)'!C1197)=1,"TAK",IF(COUNTIF('Aglomeracje 2022 r.'!$C$13:$C$207,' Dane pomocnicze (ze spr. 21)'!C1197)&gt;1,"TAK, UWAGA, wystepuje w sprawozdaniu więcej niż jeden raz!!!","BRAK"))</f>
        <v>BRAK</v>
      </c>
      <c r="C1197" s="53" t="s">
        <v>1288</v>
      </c>
      <c r="D1197" s="53" t="s">
        <v>2098</v>
      </c>
      <c r="E1197" s="53" t="s">
        <v>1650</v>
      </c>
      <c r="F1197" s="53" t="s">
        <v>2034</v>
      </c>
      <c r="G1197" s="53" t="s">
        <v>2090</v>
      </c>
      <c r="H1197" s="53" t="s">
        <v>2037</v>
      </c>
      <c r="I1197" s="53" t="s">
        <v>1820</v>
      </c>
      <c r="J1197" s="53" t="s">
        <v>1809</v>
      </c>
      <c r="K1197" s="53" t="s">
        <v>4396</v>
      </c>
      <c r="L1197" s="53" t="s">
        <v>3669</v>
      </c>
      <c r="M1197" s="53" t="s">
        <v>4396</v>
      </c>
      <c r="N1197" s="53" t="s">
        <v>4397</v>
      </c>
      <c r="O1197" s="54">
        <v>4235</v>
      </c>
      <c r="P1197" s="53">
        <v>0</v>
      </c>
      <c r="Q1197" s="53">
        <v>3</v>
      </c>
      <c r="R1197" s="55">
        <v>51.9009</v>
      </c>
      <c r="S1197" s="55">
        <v>19.5991</v>
      </c>
      <c r="T1197" s="55">
        <v>51.541600000000003</v>
      </c>
      <c r="U1197" s="55">
        <v>19.3416</v>
      </c>
      <c r="V1197" s="53" t="s">
        <v>95</v>
      </c>
      <c r="W1197" s="85">
        <v>0</v>
      </c>
      <c r="X1197" s="87">
        <v>0</v>
      </c>
      <c r="Y1197" s="1" t="s">
        <v>7166</v>
      </c>
    </row>
    <row r="1198" spans="1:25" ht="50.1" hidden="1" customHeight="1" x14ac:dyDescent="0.25">
      <c r="A1198" s="53" t="s">
        <v>95</v>
      </c>
      <c r="B1198" s="53" t="str">
        <f>IF(COUNTIF('Aglomeracje 2022 r.'!$C$13:$C$207,' Dane pomocnicze (ze spr. 21)'!C1198)=1,"TAK",IF(COUNTIF('Aglomeracje 2022 r.'!$C$13:$C$207,' Dane pomocnicze (ze spr. 21)'!C1198)&gt;1,"TAK, UWAGA, wystepuje w sprawozdaniu więcej niż jeden raz!!!","BRAK"))</f>
        <v>BRAK</v>
      </c>
      <c r="C1198" s="53" t="s">
        <v>1289</v>
      </c>
      <c r="D1198" s="53" t="s">
        <v>2099</v>
      </c>
      <c r="E1198" s="53" t="s">
        <v>1639</v>
      </c>
      <c r="F1198" s="53" t="s">
        <v>2034</v>
      </c>
      <c r="G1198" s="53" t="s">
        <v>2045</v>
      </c>
      <c r="H1198" s="53" t="s">
        <v>2037</v>
      </c>
      <c r="I1198" s="53" t="s">
        <v>1820</v>
      </c>
      <c r="J1198" s="53" t="s">
        <v>1809</v>
      </c>
      <c r="K1198" s="53" t="s">
        <v>2099</v>
      </c>
      <c r="L1198" s="53" t="s">
        <v>3669</v>
      </c>
      <c r="M1198" s="53" t="s">
        <v>2099</v>
      </c>
      <c r="N1198" s="53" t="s">
        <v>4398</v>
      </c>
      <c r="O1198" s="54">
        <v>3540</v>
      </c>
      <c r="P1198" s="53" t="s">
        <v>4399</v>
      </c>
      <c r="Q1198" s="53">
        <v>1</v>
      </c>
      <c r="R1198" s="55">
        <v>51.087400000000002</v>
      </c>
      <c r="S1198" s="55">
        <v>19.8767</v>
      </c>
      <c r="T1198" s="55">
        <v>51.0901</v>
      </c>
      <c r="U1198" s="55">
        <v>19.8752</v>
      </c>
      <c r="V1198" s="53" t="s">
        <v>95</v>
      </c>
      <c r="W1198" s="85">
        <v>0</v>
      </c>
      <c r="X1198" s="87">
        <v>0.4</v>
      </c>
      <c r="Y1198" s="1" t="s">
        <v>7206</v>
      </c>
    </row>
    <row r="1199" spans="1:25" ht="50.1" hidden="1" customHeight="1" x14ac:dyDescent="0.25">
      <c r="A1199" s="53" t="s">
        <v>95</v>
      </c>
      <c r="B1199" s="53" t="str">
        <f>IF(COUNTIF('Aglomeracje 2022 r.'!$C$13:$C$207,' Dane pomocnicze (ze spr. 21)'!C1199)=1,"TAK",IF(COUNTIF('Aglomeracje 2022 r.'!$C$13:$C$207,' Dane pomocnicze (ze spr. 21)'!C1199)&gt;1,"TAK, UWAGA, wystepuje w sprawozdaniu więcej niż jeden raz!!!","BRAK"))</f>
        <v>BRAK</v>
      </c>
      <c r="C1199" s="53" t="s">
        <v>1290</v>
      </c>
      <c r="D1199" s="53" t="s">
        <v>2102</v>
      </c>
      <c r="E1199" s="53" t="s">
        <v>1639</v>
      </c>
      <c r="F1199" s="53" t="s">
        <v>2034</v>
      </c>
      <c r="G1199" s="53" t="s">
        <v>2090</v>
      </c>
      <c r="H1199" s="53" t="s">
        <v>2037</v>
      </c>
      <c r="I1199" s="53" t="s">
        <v>1820</v>
      </c>
      <c r="J1199" s="53" t="s">
        <v>1809</v>
      </c>
      <c r="K1199" s="53" t="s">
        <v>2102</v>
      </c>
      <c r="L1199" s="53" t="s">
        <v>3715</v>
      </c>
      <c r="M1199" s="53" t="s">
        <v>2102</v>
      </c>
      <c r="N1199" s="53" t="s">
        <v>4404</v>
      </c>
      <c r="O1199" s="54">
        <v>3052</v>
      </c>
      <c r="P1199" s="53" t="s">
        <v>4405</v>
      </c>
      <c r="Q1199" s="53">
        <v>1</v>
      </c>
      <c r="R1199" s="55">
        <v>51.592100000000002</v>
      </c>
      <c r="S1199" s="55">
        <v>19.691700000000001</v>
      </c>
      <c r="T1199" s="55">
        <v>51.604999999999997</v>
      </c>
      <c r="U1199" s="55">
        <v>19.692900000000002</v>
      </c>
      <c r="V1199" s="53" t="s">
        <v>95</v>
      </c>
      <c r="W1199" s="85">
        <v>0.3</v>
      </c>
      <c r="X1199" s="87">
        <v>0</v>
      </c>
      <c r="Y1199" s="1" t="s">
        <v>7183</v>
      </c>
    </row>
    <row r="1200" spans="1:25" ht="50.1" hidden="1" customHeight="1" x14ac:dyDescent="0.25">
      <c r="A1200" s="53" t="s">
        <v>95</v>
      </c>
      <c r="B1200" s="53" t="str">
        <f>IF(COUNTIF('Aglomeracje 2022 r.'!$C$13:$C$207,' Dane pomocnicze (ze spr. 21)'!C1200)=1,"TAK",IF(COUNTIF('Aglomeracje 2022 r.'!$C$13:$C$207,' Dane pomocnicze (ze spr. 21)'!C1200)&gt;1,"TAK, UWAGA, wystepuje w sprawozdaniu więcej niż jeden raz!!!","BRAK"))</f>
        <v>BRAK</v>
      </c>
      <c r="C1200" s="53" t="s">
        <v>1291</v>
      </c>
      <c r="D1200" s="53" t="s">
        <v>2103</v>
      </c>
      <c r="E1200" s="53" t="s">
        <v>1639</v>
      </c>
      <c r="F1200" s="53" t="s">
        <v>2034</v>
      </c>
      <c r="G1200" s="53" t="s">
        <v>1952</v>
      </c>
      <c r="H1200" s="53" t="s">
        <v>2037</v>
      </c>
      <c r="I1200" s="53" t="s">
        <v>1820</v>
      </c>
      <c r="J1200" s="53" t="s">
        <v>1809</v>
      </c>
      <c r="K1200" s="53" t="s">
        <v>2103</v>
      </c>
      <c r="L1200" s="53" t="s">
        <v>3715</v>
      </c>
      <c r="M1200" s="53" t="s">
        <v>2103</v>
      </c>
      <c r="N1200" s="53" t="s">
        <v>4406</v>
      </c>
      <c r="O1200" s="54">
        <v>6206</v>
      </c>
      <c r="P1200" s="53" t="s">
        <v>4407</v>
      </c>
      <c r="Q1200" s="53">
        <v>1</v>
      </c>
      <c r="R1200" s="55">
        <v>51.607900000000001</v>
      </c>
      <c r="S1200" s="55">
        <v>20.053899999999999</v>
      </c>
      <c r="T1200" s="55">
        <v>51.592100000000002</v>
      </c>
      <c r="U1200" s="55">
        <v>20.0532</v>
      </c>
      <c r="V1200" s="53" t="s">
        <v>95</v>
      </c>
      <c r="W1200" s="85">
        <v>0</v>
      </c>
      <c r="X1200" s="87">
        <v>0</v>
      </c>
      <c r="Y1200" s="1" t="s">
        <v>7166</v>
      </c>
    </row>
    <row r="1201" spans="1:25" ht="50.1" hidden="1" customHeight="1" x14ac:dyDescent="0.25">
      <c r="A1201" s="53" t="s">
        <v>95</v>
      </c>
      <c r="B1201" s="53" t="str">
        <f>IF(COUNTIF('Aglomeracje 2022 r.'!$C$13:$C$207,' Dane pomocnicze (ze spr. 21)'!C1201)=1,"TAK",IF(COUNTIF('Aglomeracje 2022 r.'!$C$13:$C$207,' Dane pomocnicze (ze spr. 21)'!C1201)&gt;1,"TAK, UWAGA, wystepuje w sprawozdaniu więcej niż jeden raz!!!","BRAK"))</f>
        <v>BRAK</v>
      </c>
      <c r="C1201" s="53" t="s">
        <v>1292</v>
      </c>
      <c r="D1201" s="53" t="s">
        <v>2106</v>
      </c>
      <c r="E1201" s="53" t="s">
        <v>1639</v>
      </c>
      <c r="F1201" s="53" t="s">
        <v>2034</v>
      </c>
      <c r="G1201" s="53" t="s">
        <v>1952</v>
      </c>
      <c r="H1201" s="53" t="s">
        <v>2037</v>
      </c>
      <c r="I1201" s="53" t="s">
        <v>1820</v>
      </c>
      <c r="J1201" s="53" t="s">
        <v>1809</v>
      </c>
      <c r="K1201" s="53" t="s">
        <v>2106</v>
      </c>
      <c r="L1201" s="53" t="s">
        <v>3715</v>
      </c>
      <c r="M1201" s="53" t="s">
        <v>2106</v>
      </c>
      <c r="N1201" s="53" t="s">
        <v>4413</v>
      </c>
      <c r="O1201" s="54">
        <v>2220</v>
      </c>
      <c r="P1201" s="53" t="s">
        <v>4414</v>
      </c>
      <c r="Q1201" s="53">
        <v>1</v>
      </c>
      <c r="R1201" s="55">
        <v>51.5961</v>
      </c>
      <c r="S1201" s="55">
        <v>20.291899999999998</v>
      </c>
      <c r="T1201" s="55">
        <v>51.639000000000003</v>
      </c>
      <c r="U1201" s="55">
        <v>20.325700000000001</v>
      </c>
      <c r="V1201" s="53" t="s">
        <v>95</v>
      </c>
      <c r="W1201" s="85">
        <v>6.65</v>
      </c>
      <c r="X1201" s="87">
        <v>0</v>
      </c>
      <c r="Y1201" s="1" t="s">
        <v>7726</v>
      </c>
    </row>
    <row r="1202" spans="1:25" ht="50.1" hidden="1" customHeight="1" x14ac:dyDescent="0.25">
      <c r="A1202" s="53" t="s">
        <v>95</v>
      </c>
      <c r="B1202" s="53" t="str">
        <f>IF(COUNTIF('Aglomeracje 2022 r.'!$C$13:$C$207,' Dane pomocnicze (ze spr. 21)'!C1202)=1,"TAK",IF(COUNTIF('Aglomeracje 2022 r.'!$C$13:$C$207,' Dane pomocnicze (ze spr. 21)'!C1202)&gt;1,"TAK, UWAGA, wystepuje w sprawozdaniu więcej niż jeden raz!!!","BRAK"))</f>
        <v>BRAK</v>
      </c>
      <c r="C1202" s="53" t="s">
        <v>1293</v>
      </c>
      <c r="D1202" s="53" t="s">
        <v>2108</v>
      </c>
      <c r="E1202" s="53" t="s">
        <v>1639</v>
      </c>
      <c r="F1202" s="53" t="s">
        <v>2034</v>
      </c>
      <c r="G1202" s="53" t="s">
        <v>2077</v>
      </c>
      <c r="H1202" s="53" t="s">
        <v>2041</v>
      </c>
      <c r="I1202" s="53" t="s">
        <v>1820</v>
      </c>
      <c r="J1202" s="53" t="s">
        <v>1809</v>
      </c>
      <c r="K1202" s="53" t="s">
        <v>2108</v>
      </c>
      <c r="L1202" s="53" t="s">
        <v>3669</v>
      </c>
      <c r="M1202" s="53" t="s">
        <v>2108</v>
      </c>
      <c r="N1202" s="53" t="s">
        <v>4418</v>
      </c>
      <c r="O1202" s="54">
        <v>5422</v>
      </c>
      <c r="P1202" s="53" t="s">
        <v>4419</v>
      </c>
      <c r="Q1202" s="53">
        <v>1</v>
      </c>
      <c r="R1202" s="55">
        <v>51.805100000000003</v>
      </c>
      <c r="S1202" s="55">
        <v>20.488299999999999</v>
      </c>
      <c r="T1202" s="55">
        <v>51.798499999999997</v>
      </c>
      <c r="U1202" s="55">
        <v>20.459599999999998</v>
      </c>
      <c r="V1202" s="53" t="s">
        <v>95</v>
      </c>
      <c r="W1202" s="85">
        <v>3.4</v>
      </c>
      <c r="X1202" s="87">
        <v>1.3</v>
      </c>
      <c r="Y1202" s="1" t="s">
        <v>7727</v>
      </c>
    </row>
    <row r="1203" spans="1:25" ht="50.1" hidden="1" customHeight="1" x14ac:dyDescent="0.25">
      <c r="A1203" s="53" t="s">
        <v>95</v>
      </c>
      <c r="B1203" s="53" t="str">
        <f>IF(COUNTIF('Aglomeracje 2022 r.'!$C$13:$C$207,' Dane pomocnicze (ze spr. 21)'!C1203)=1,"TAK",IF(COUNTIF('Aglomeracje 2022 r.'!$C$13:$C$207,' Dane pomocnicze (ze spr. 21)'!C1203)&gt;1,"TAK, UWAGA, wystepuje w sprawozdaniu więcej niż jeden raz!!!","BRAK"))</f>
        <v>BRAK</v>
      </c>
      <c r="C1203" s="53" t="s">
        <v>1294</v>
      </c>
      <c r="D1203" s="53" t="s">
        <v>2110</v>
      </c>
      <c r="E1203" s="53" t="s">
        <v>1650</v>
      </c>
      <c r="F1203" s="53" t="s">
        <v>2034</v>
      </c>
      <c r="G1203" s="53" t="s">
        <v>1952</v>
      </c>
      <c r="H1203" s="53" t="s">
        <v>2037</v>
      </c>
      <c r="I1203" s="53" t="s">
        <v>1820</v>
      </c>
      <c r="J1203" s="53" t="s">
        <v>1809</v>
      </c>
      <c r="K1203" s="53" t="s">
        <v>2110</v>
      </c>
      <c r="L1203" s="53" t="s">
        <v>3715</v>
      </c>
      <c r="M1203" s="53" t="s">
        <v>2110</v>
      </c>
      <c r="N1203" s="53" t="s">
        <v>4421</v>
      </c>
      <c r="O1203" s="54">
        <v>3285</v>
      </c>
      <c r="P1203" s="53" t="s">
        <v>4422</v>
      </c>
      <c r="Q1203" s="53">
        <v>2</v>
      </c>
      <c r="R1203" s="55">
        <v>51.3033</v>
      </c>
      <c r="S1203" s="55">
        <v>20.131900000000002</v>
      </c>
      <c r="T1203" s="55">
        <v>0</v>
      </c>
      <c r="U1203" s="55">
        <v>0</v>
      </c>
      <c r="V1203" s="53" t="s">
        <v>95</v>
      </c>
      <c r="W1203" s="85">
        <v>28.111999999999998</v>
      </c>
      <c r="X1203" s="87">
        <v>0</v>
      </c>
      <c r="Y1203" s="1" t="s">
        <v>7728</v>
      </c>
    </row>
    <row r="1204" spans="1:25" ht="50.1" hidden="1" customHeight="1" x14ac:dyDescent="0.25">
      <c r="A1204" s="53" t="s">
        <v>95</v>
      </c>
      <c r="B1204" s="53" t="str">
        <f>IF(COUNTIF('Aglomeracje 2022 r.'!$C$13:$C$207,' Dane pomocnicze (ze spr. 21)'!C1204)=1,"TAK",IF(COUNTIF('Aglomeracje 2022 r.'!$C$13:$C$207,' Dane pomocnicze (ze spr. 21)'!C1204)&gt;1,"TAK, UWAGA, wystepuje w sprawozdaniu więcej niż jeden raz!!!","BRAK"))</f>
        <v>BRAK</v>
      </c>
      <c r="C1204" s="53" t="s">
        <v>1295</v>
      </c>
      <c r="D1204" s="53" t="s">
        <v>2111</v>
      </c>
      <c r="E1204" s="53" t="s">
        <v>1639</v>
      </c>
      <c r="F1204" s="53" t="s">
        <v>2034</v>
      </c>
      <c r="G1204" s="53" t="s">
        <v>2052</v>
      </c>
      <c r="H1204" s="53" t="s">
        <v>2041</v>
      </c>
      <c r="I1204" s="53" t="s">
        <v>1820</v>
      </c>
      <c r="J1204" s="53" t="s">
        <v>1809</v>
      </c>
      <c r="K1204" s="53" t="s">
        <v>2111</v>
      </c>
      <c r="L1204" s="53" t="s">
        <v>3715</v>
      </c>
      <c r="M1204" s="53" t="s">
        <v>2111</v>
      </c>
      <c r="N1204" s="53" t="s">
        <v>4426</v>
      </c>
      <c r="O1204" s="54">
        <v>2003</v>
      </c>
      <c r="P1204" s="53" t="s">
        <v>4427</v>
      </c>
      <c r="Q1204" s="53">
        <v>1</v>
      </c>
      <c r="R1204" s="55">
        <v>51.899700000000003</v>
      </c>
      <c r="S1204" s="55">
        <v>19.942299999999999</v>
      </c>
      <c r="T1204" s="55">
        <v>51.911999999999999</v>
      </c>
      <c r="U1204" s="55">
        <v>19.9834</v>
      </c>
      <c r="V1204" s="53" t="s">
        <v>95</v>
      </c>
      <c r="W1204" s="85">
        <v>2.1640000000000001</v>
      </c>
      <c r="X1204" s="87">
        <v>0</v>
      </c>
      <c r="Y1204" s="1" t="s">
        <v>7729</v>
      </c>
    </row>
    <row r="1205" spans="1:25" ht="50.1" hidden="1" customHeight="1" x14ac:dyDescent="0.25">
      <c r="A1205" s="53" t="s">
        <v>95</v>
      </c>
      <c r="B1205" s="53" t="str">
        <f>IF(COUNTIF('Aglomeracje 2022 r.'!$C$13:$C$207,' Dane pomocnicze (ze spr. 21)'!C1205)=1,"TAK",IF(COUNTIF('Aglomeracje 2022 r.'!$C$13:$C$207,' Dane pomocnicze (ze spr. 21)'!C1205)&gt;1,"TAK, UWAGA, wystepuje w sprawozdaniu więcej niż jeden raz!!!","BRAK"))</f>
        <v>BRAK</v>
      </c>
      <c r="C1205" s="53" t="s">
        <v>1296</v>
      </c>
      <c r="D1205" s="53" t="s">
        <v>2114</v>
      </c>
      <c r="E1205" s="53" t="s">
        <v>1639</v>
      </c>
      <c r="F1205" s="53" t="s">
        <v>2034</v>
      </c>
      <c r="G1205" s="53" t="s">
        <v>2062</v>
      </c>
      <c r="H1205" s="53" t="s">
        <v>2037</v>
      </c>
      <c r="I1205" s="53" t="s">
        <v>1820</v>
      </c>
      <c r="J1205" s="53" t="s">
        <v>1809</v>
      </c>
      <c r="K1205" s="53" t="s">
        <v>2114</v>
      </c>
      <c r="L1205" s="53" t="s">
        <v>3821</v>
      </c>
      <c r="M1205" s="53" t="s">
        <v>2114</v>
      </c>
      <c r="N1205" s="53" t="s">
        <v>4432</v>
      </c>
      <c r="O1205" s="54">
        <v>3149</v>
      </c>
      <c r="P1205" s="53" t="s">
        <v>1296</v>
      </c>
      <c r="Q1205" s="53">
        <v>1</v>
      </c>
      <c r="R1205" s="55">
        <v>51.305</v>
      </c>
      <c r="S1205" s="55">
        <v>20.1158</v>
      </c>
      <c r="T1205" s="55">
        <v>51.308599999999998</v>
      </c>
      <c r="U1205" s="55">
        <v>20.1267</v>
      </c>
      <c r="V1205" s="53" t="s">
        <v>95</v>
      </c>
      <c r="W1205" s="85">
        <v>0</v>
      </c>
      <c r="X1205" s="87">
        <v>0</v>
      </c>
      <c r="Y1205" s="1" t="s">
        <v>7166</v>
      </c>
    </row>
    <row r="1206" spans="1:25" ht="50.1" hidden="1" customHeight="1" x14ac:dyDescent="0.25">
      <c r="A1206" s="53" t="s">
        <v>95</v>
      </c>
      <c r="B1206" s="53" t="str">
        <f>IF(COUNTIF('Aglomeracje 2022 r.'!$C$13:$C$207,' Dane pomocnicze (ze spr. 21)'!C1206)=1,"TAK",IF(COUNTIF('Aglomeracje 2022 r.'!$C$13:$C$207,' Dane pomocnicze (ze spr. 21)'!C1206)&gt;1,"TAK, UWAGA, wystepuje w sprawozdaniu więcej niż jeden raz!!!","BRAK"))</f>
        <v>BRAK</v>
      </c>
      <c r="C1206" s="53" t="s">
        <v>1297</v>
      </c>
      <c r="D1206" s="53" t="s">
        <v>2115</v>
      </c>
      <c r="E1206" s="53" t="s">
        <v>1639</v>
      </c>
      <c r="F1206" s="53" t="s">
        <v>2034</v>
      </c>
      <c r="G1206" s="53" t="s">
        <v>2062</v>
      </c>
      <c r="H1206" s="53" t="s">
        <v>2037</v>
      </c>
      <c r="I1206" s="53" t="s">
        <v>1820</v>
      </c>
      <c r="J1206" s="53" t="s">
        <v>1809</v>
      </c>
      <c r="K1206" s="53" t="s">
        <v>2115</v>
      </c>
      <c r="L1206" s="53" t="s">
        <v>3715</v>
      </c>
      <c r="M1206" s="53" t="s">
        <v>4433</v>
      </c>
      <c r="N1206" s="53" t="s">
        <v>4434</v>
      </c>
      <c r="O1206" s="54">
        <v>5748</v>
      </c>
      <c r="P1206" s="53" t="s">
        <v>4435</v>
      </c>
      <c r="Q1206" s="53">
        <v>1</v>
      </c>
      <c r="R1206" s="55">
        <v>51.2986</v>
      </c>
      <c r="S1206" s="55">
        <v>20.2882</v>
      </c>
      <c r="T1206" s="55">
        <v>51.182400000000001</v>
      </c>
      <c r="U1206" s="55">
        <v>20.1645</v>
      </c>
      <c r="V1206" s="53" t="s">
        <v>95</v>
      </c>
      <c r="W1206" s="85">
        <v>14.9</v>
      </c>
      <c r="X1206" s="87">
        <v>0</v>
      </c>
      <c r="Y1206" s="1" t="s">
        <v>7730</v>
      </c>
    </row>
    <row r="1207" spans="1:25" ht="50.1" hidden="1" customHeight="1" x14ac:dyDescent="0.25">
      <c r="A1207" s="53" t="s">
        <v>95</v>
      </c>
      <c r="B1207" s="53" t="str">
        <f>IF(COUNTIF('Aglomeracje 2022 r.'!$C$13:$C$207,' Dane pomocnicze (ze spr. 21)'!C1207)=1,"TAK",IF(COUNTIF('Aglomeracje 2022 r.'!$C$13:$C$207,' Dane pomocnicze (ze spr. 21)'!C1207)&gt;1,"TAK, UWAGA, wystepuje w sprawozdaniu więcej niż jeden raz!!!","BRAK"))</f>
        <v>BRAK</v>
      </c>
      <c r="C1207" s="53" t="s">
        <v>1298</v>
      </c>
      <c r="D1207" s="53" t="s">
        <v>2116</v>
      </c>
      <c r="E1207" s="53" t="s">
        <v>1639</v>
      </c>
      <c r="F1207" s="53" t="s">
        <v>2034</v>
      </c>
      <c r="G1207" s="53" t="s">
        <v>1952</v>
      </c>
      <c r="H1207" s="53" t="s">
        <v>2037</v>
      </c>
      <c r="I1207" s="53" t="s">
        <v>1820</v>
      </c>
      <c r="J1207" s="53" t="s">
        <v>1809</v>
      </c>
      <c r="K1207" s="53" t="s">
        <v>2116</v>
      </c>
      <c r="L1207" s="53" t="s">
        <v>3715</v>
      </c>
      <c r="M1207" s="53" t="s">
        <v>2116</v>
      </c>
      <c r="N1207" s="53" t="s">
        <v>4436</v>
      </c>
      <c r="O1207" s="54">
        <v>2353</v>
      </c>
      <c r="P1207" s="53" t="s">
        <v>4437</v>
      </c>
      <c r="Q1207" s="53">
        <v>1</v>
      </c>
      <c r="R1207" s="55">
        <v>51.665500000000002</v>
      </c>
      <c r="S1207" s="55">
        <v>19.783100000000001</v>
      </c>
      <c r="T1207" s="55">
        <v>51.665599999999998</v>
      </c>
      <c r="U1207" s="55">
        <v>19.800699999999999</v>
      </c>
      <c r="V1207" s="53" t="s">
        <v>95</v>
      </c>
      <c r="W1207" s="85">
        <v>0</v>
      </c>
      <c r="X1207" s="87">
        <v>0</v>
      </c>
      <c r="Y1207" s="1" t="s">
        <v>7166</v>
      </c>
    </row>
    <row r="1208" spans="1:25" ht="50.1" hidden="1" customHeight="1" x14ac:dyDescent="0.25">
      <c r="A1208" s="53" t="s">
        <v>95</v>
      </c>
      <c r="B1208" s="53" t="str">
        <f>IF(COUNTIF('Aglomeracje 2022 r.'!$C$13:$C$207,' Dane pomocnicze (ze spr. 21)'!C1208)=1,"TAK",IF(COUNTIF('Aglomeracje 2022 r.'!$C$13:$C$207,' Dane pomocnicze (ze spr. 21)'!C1208)&gt;1,"TAK, UWAGA, wystepuje w sprawozdaniu więcej niż jeden raz!!!","BRAK"))</f>
        <v>BRAK</v>
      </c>
      <c r="C1208" s="53" t="s">
        <v>1299</v>
      </c>
      <c r="D1208" s="53" t="s">
        <v>2117</v>
      </c>
      <c r="E1208" s="53" t="s">
        <v>1639</v>
      </c>
      <c r="F1208" s="53" t="s">
        <v>2034</v>
      </c>
      <c r="G1208" s="53" t="s">
        <v>2090</v>
      </c>
      <c r="H1208" s="53" t="s">
        <v>2037</v>
      </c>
      <c r="I1208" s="53" t="s">
        <v>1820</v>
      </c>
      <c r="J1208" s="53" t="s">
        <v>1809</v>
      </c>
      <c r="K1208" s="53" t="s">
        <v>4396</v>
      </c>
      <c r="L1208" s="53" t="s">
        <v>3669</v>
      </c>
      <c r="M1208" s="53" t="s">
        <v>4396</v>
      </c>
      <c r="N1208" s="53" t="s">
        <v>4438</v>
      </c>
      <c r="O1208" s="54">
        <v>2899</v>
      </c>
      <c r="P1208" s="53" t="s">
        <v>4439</v>
      </c>
      <c r="Q1208" s="53">
        <v>1</v>
      </c>
      <c r="R1208" s="55">
        <v>51.505600000000001</v>
      </c>
      <c r="S1208" s="55">
        <v>19.830500000000001</v>
      </c>
      <c r="T1208" s="55">
        <v>51.503100000000003</v>
      </c>
      <c r="U1208" s="55">
        <v>19.847899999999999</v>
      </c>
      <c r="V1208" s="53" t="s">
        <v>95</v>
      </c>
      <c r="W1208" s="85">
        <v>0</v>
      </c>
      <c r="X1208" s="87">
        <v>0</v>
      </c>
      <c r="Y1208" s="1" t="s">
        <v>7166</v>
      </c>
    </row>
    <row r="1209" spans="1:25" ht="50.1" hidden="1" customHeight="1" x14ac:dyDescent="0.25">
      <c r="A1209" s="53" t="s">
        <v>95</v>
      </c>
      <c r="B1209" s="53" t="str">
        <f>IF(COUNTIF('Aglomeracje 2022 r.'!$C$13:$C$207,' Dane pomocnicze (ze spr. 21)'!C1209)=1,"TAK",IF(COUNTIF('Aglomeracje 2022 r.'!$C$13:$C$207,' Dane pomocnicze (ze spr. 21)'!C1209)&gt;1,"TAK, UWAGA, wystepuje w sprawozdaniu więcej niż jeden raz!!!","BRAK"))</f>
        <v>BRAK</v>
      </c>
      <c r="C1209" s="53" t="s">
        <v>1300</v>
      </c>
      <c r="D1209" s="53" t="s">
        <v>2118</v>
      </c>
      <c r="E1209" s="53" t="s">
        <v>1650</v>
      </c>
      <c r="F1209" s="53" t="s">
        <v>2034</v>
      </c>
      <c r="G1209" s="53" t="s">
        <v>2062</v>
      </c>
      <c r="H1209" s="53" t="s">
        <v>2037</v>
      </c>
      <c r="I1209" s="53" t="s">
        <v>1820</v>
      </c>
      <c r="J1209" s="53" t="s">
        <v>1809</v>
      </c>
      <c r="K1209" s="53" t="s">
        <v>2061</v>
      </c>
      <c r="L1209" s="53" t="s">
        <v>3641</v>
      </c>
      <c r="M1209" s="53" t="s">
        <v>2061</v>
      </c>
      <c r="N1209" s="53" t="s">
        <v>4440</v>
      </c>
      <c r="O1209" s="54">
        <v>2509</v>
      </c>
      <c r="P1209" s="53" t="s">
        <v>4441</v>
      </c>
      <c r="Q1209" s="53">
        <v>2</v>
      </c>
      <c r="R1209" s="55">
        <v>51.378100000000003</v>
      </c>
      <c r="S1209" s="55">
        <v>20.293299999999999</v>
      </c>
      <c r="T1209" s="55">
        <v>0</v>
      </c>
      <c r="U1209" s="55">
        <v>0</v>
      </c>
      <c r="V1209" s="53" t="s">
        <v>95</v>
      </c>
      <c r="W1209" s="85">
        <v>0</v>
      </c>
      <c r="X1209" s="87">
        <v>0</v>
      </c>
      <c r="Y1209" s="1" t="s">
        <v>7166</v>
      </c>
    </row>
    <row r="1210" spans="1:25" ht="50.1" hidden="1" customHeight="1" x14ac:dyDescent="0.25">
      <c r="A1210" s="53" t="s">
        <v>95</v>
      </c>
      <c r="B1210" s="53" t="str">
        <f>IF(COUNTIF('Aglomeracje 2022 r.'!$C$13:$C$207,' Dane pomocnicze (ze spr. 21)'!C1210)=1,"TAK",IF(COUNTIF('Aglomeracje 2022 r.'!$C$13:$C$207,' Dane pomocnicze (ze spr. 21)'!C1210)&gt;1,"TAK, UWAGA, wystepuje w sprawozdaniu więcej niż jeden raz!!!","BRAK"))</f>
        <v>BRAK</v>
      </c>
      <c r="C1210" s="53" t="s">
        <v>1301</v>
      </c>
      <c r="D1210" s="53" t="s">
        <v>2121</v>
      </c>
      <c r="E1210" s="53" t="s">
        <v>1639</v>
      </c>
      <c r="F1210" s="53" t="s">
        <v>2034</v>
      </c>
      <c r="G1210" s="53" t="s">
        <v>2062</v>
      </c>
      <c r="H1210" s="53" t="s">
        <v>2037</v>
      </c>
      <c r="I1210" s="53" t="s">
        <v>1820</v>
      </c>
      <c r="J1210" s="53" t="s">
        <v>1809</v>
      </c>
      <c r="K1210" s="53" t="s">
        <v>2121</v>
      </c>
      <c r="L1210" s="53" t="s">
        <v>3715</v>
      </c>
      <c r="M1210" s="53" t="s">
        <v>2121</v>
      </c>
      <c r="N1210" s="53" t="s">
        <v>4444</v>
      </c>
      <c r="O1210" s="54">
        <v>2144</v>
      </c>
      <c r="P1210" s="53" t="s">
        <v>4445</v>
      </c>
      <c r="Q1210" s="53">
        <v>1</v>
      </c>
      <c r="R1210" s="55">
        <v>51.253100000000003</v>
      </c>
      <c r="S1210" s="55">
        <v>20.1721</v>
      </c>
      <c r="T1210" s="55">
        <v>51.253999999999998</v>
      </c>
      <c r="U1210" s="55">
        <v>20.174299999999999</v>
      </c>
      <c r="V1210" s="53" t="s">
        <v>95</v>
      </c>
      <c r="W1210" s="85">
        <v>1.5</v>
      </c>
      <c r="X1210" s="87">
        <v>0</v>
      </c>
      <c r="Y1210" s="1" t="s">
        <v>7348</v>
      </c>
    </row>
    <row r="1211" spans="1:25" ht="50.1" hidden="1" customHeight="1" x14ac:dyDescent="0.25">
      <c r="A1211" s="53" t="s">
        <v>95</v>
      </c>
      <c r="B1211" s="53" t="str">
        <f>IF(COUNTIF('Aglomeracje 2022 r.'!$C$13:$C$207,' Dane pomocnicze (ze spr. 21)'!C1211)=1,"TAK",IF(COUNTIF('Aglomeracje 2022 r.'!$C$13:$C$207,' Dane pomocnicze (ze spr. 21)'!C1211)&gt;1,"TAK, UWAGA, wystepuje w sprawozdaniu więcej niż jeden raz!!!","BRAK"))</f>
        <v>BRAK</v>
      </c>
      <c r="C1211" s="53" t="s">
        <v>1302</v>
      </c>
      <c r="D1211" s="53" t="s">
        <v>2122</v>
      </c>
      <c r="E1211" s="53" t="s">
        <v>1650</v>
      </c>
      <c r="F1211" s="53" t="s">
        <v>2034</v>
      </c>
      <c r="G1211" s="53" t="s">
        <v>1952</v>
      </c>
      <c r="H1211" s="53" t="s">
        <v>2037</v>
      </c>
      <c r="I1211" s="53" t="s">
        <v>1820</v>
      </c>
      <c r="J1211" s="53" t="s">
        <v>1809</v>
      </c>
      <c r="K1211" s="53" t="s">
        <v>2122</v>
      </c>
      <c r="L1211" s="53" t="s">
        <v>3715</v>
      </c>
      <c r="M1211" s="53" t="s">
        <v>2122</v>
      </c>
      <c r="N1211" s="53" t="s">
        <v>4446</v>
      </c>
      <c r="O1211" s="54">
        <v>4749</v>
      </c>
      <c r="P1211" s="53">
        <v>0</v>
      </c>
      <c r="Q1211" s="53">
        <v>2</v>
      </c>
      <c r="R1211" s="55">
        <v>51.596699999999998</v>
      </c>
      <c r="S1211" s="55">
        <v>19.926300000000001</v>
      </c>
      <c r="T1211" s="55">
        <v>0</v>
      </c>
      <c r="U1211" s="55">
        <v>0</v>
      </c>
      <c r="V1211" s="53" t="s">
        <v>95</v>
      </c>
      <c r="W1211" s="85">
        <v>0</v>
      </c>
      <c r="X1211" s="87">
        <v>0</v>
      </c>
      <c r="Y1211" s="1" t="s">
        <v>7166</v>
      </c>
    </row>
    <row r="1212" spans="1:25" ht="50.1" hidden="1" customHeight="1" x14ac:dyDescent="0.25">
      <c r="A1212" s="53" t="s">
        <v>95</v>
      </c>
      <c r="B1212" s="53" t="str">
        <f>IF(COUNTIF('Aglomeracje 2022 r.'!$C$13:$C$207,' Dane pomocnicze (ze spr. 21)'!C1212)=1,"TAK",IF(COUNTIF('Aglomeracje 2022 r.'!$C$13:$C$207,' Dane pomocnicze (ze spr. 21)'!C1212)&gt;1,"TAK, UWAGA, wystepuje w sprawozdaniu więcej niż jeden raz!!!","BRAK"))</f>
        <v>BRAK</v>
      </c>
      <c r="C1212" s="53" t="s">
        <v>1303</v>
      </c>
      <c r="D1212" s="53" t="s">
        <v>2271</v>
      </c>
      <c r="E1212" s="53" t="s">
        <v>1639</v>
      </c>
      <c r="F1212" s="53" t="s">
        <v>2195</v>
      </c>
      <c r="G1212" s="53" t="s">
        <v>2235</v>
      </c>
      <c r="H1212" s="53" t="s">
        <v>2037</v>
      </c>
      <c r="I1212" s="53" t="s">
        <v>1820</v>
      </c>
      <c r="J1212" s="53" t="s">
        <v>1809</v>
      </c>
      <c r="K1212" s="53" t="s">
        <v>2271</v>
      </c>
      <c r="L1212" s="53" t="s">
        <v>3715</v>
      </c>
      <c r="M1212" s="53" t="s">
        <v>2271</v>
      </c>
      <c r="N1212" s="53" t="s">
        <v>4689</v>
      </c>
      <c r="O1212" s="54">
        <v>7175</v>
      </c>
      <c r="P1212" s="53" t="s">
        <v>4690</v>
      </c>
      <c r="Q1212" s="53">
        <v>1</v>
      </c>
      <c r="R1212" s="55">
        <v>50.395099999999999</v>
      </c>
      <c r="S1212" s="55">
        <v>19.946000000000002</v>
      </c>
      <c r="T1212" s="55">
        <v>50.403599999999997</v>
      </c>
      <c r="U1212" s="55">
        <v>19.945399999999999</v>
      </c>
      <c r="V1212" s="53" t="s">
        <v>95</v>
      </c>
      <c r="W1212" s="85">
        <v>0</v>
      </c>
      <c r="X1212" s="87">
        <v>0</v>
      </c>
      <c r="Y1212" s="1" t="s">
        <v>7166</v>
      </c>
    </row>
    <row r="1213" spans="1:25" ht="50.1" hidden="1" customHeight="1" x14ac:dyDescent="0.25">
      <c r="A1213" s="53" t="s">
        <v>95</v>
      </c>
      <c r="B1213" s="53" t="str">
        <f>IF(COUNTIF('Aglomeracje 2022 r.'!$C$13:$C$207,' Dane pomocnicze (ze spr. 21)'!C1213)=1,"TAK",IF(COUNTIF('Aglomeracje 2022 r.'!$C$13:$C$207,' Dane pomocnicze (ze spr. 21)'!C1213)&gt;1,"TAK, UWAGA, wystepuje w sprawozdaniu więcej niż jeden raz!!!","BRAK"))</f>
        <v>BRAK</v>
      </c>
      <c r="C1213" s="53" t="s">
        <v>1304</v>
      </c>
      <c r="D1213" s="53" t="s">
        <v>95</v>
      </c>
      <c r="E1213" s="53" t="s">
        <v>1650</v>
      </c>
      <c r="F1213" s="53" t="s">
        <v>2385</v>
      </c>
      <c r="G1213" s="53" t="s">
        <v>2386</v>
      </c>
      <c r="H1213" s="53" t="s">
        <v>95</v>
      </c>
      <c r="I1213" s="53" t="s">
        <v>1820</v>
      </c>
      <c r="J1213" s="53" t="s">
        <v>1809</v>
      </c>
      <c r="K1213" s="53" t="s">
        <v>95</v>
      </c>
      <c r="L1213" s="53" t="s">
        <v>3617</v>
      </c>
      <c r="M1213" s="53" t="s">
        <v>4921</v>
      </c>
      <c r="N1213" s="53" t="s">
        <v>4922</v>
      </c>
      <c r="O1213" s="54">
        <v>2513880</v>
      </c>
      <c r="P1213" s="53" t="s">
        <v>4923</v>
      </c>
      <c r="Q1213" s="53">
        <v>2</v>
      </c>
      <c r="R1213" s="55">
        <v>52.243000000000002</v>
      </c>
      <c r="S1213" s="55">
        <v>21.004000000000001</v>
      </c>
      <c r="T1213" s="55">
        <v>0</v>
      </c>
      <c r="U1213" s="55">
        <v>0</v>
      </c>
      <c r="V1213" s="53" t="s">
        <v>95</v>
      </c>
      <c r="W1213" s="85">
        <v>303.10000000000002</v>
      </c>
      <c r="X1213" s="87">
        <v>50.8</v>
      </c>
      <c r="Y1213" s="1" t="s">
        <v>7731</v>
      </c>
    </row>
    <row r="1214" spans="1:25" ht="50.1" hidden="1" customHeight="1" x14ac:dyDescent="0.25">
      <c r="A1214" s="53" t="s">
        <v>95</v>
      </c>
      <c r="B1214" s="53" t="str">
        <f>IF(COUNTIF('Aglomeracje 2022 r.'!$C$13:$C$207,' Dane pomocnicze (ze spr. 21)'!C1214)=1,"TAK",IF(COUNTIF('Aglomeracje 2022 r.'!$C$13:$C$207,' Dane pomocnicze (ze spr. 21)'!C1214)&gt;1,"TAK, UWAGA, wystepuje w sprawozdaniu więcej niż jeden raz!!!","BRAK"))</f>
        <v>BRAK</v>
      </c>
      <c r="C1214" s="53" t="s">
        <v>1305</v>
      </c>
      <c r="D1214" s="53" t="s">
        <v>1935</v>
      </c>
      <c r="E1214" s="53" t="s">
        <v>1639</v>
      </c>
      <c r="F1214" s="53" t="s">
        <v>2385</v>
      </c>
      <c r="G1214" s="53" t="s">
        <v>2387</v>
      </c>
      <c r="H1214" s="53" t="s">
        <v>1935</v>
      </c>
      <c r="I1214" s="53" t="s">
        <v>1820</v>
      </c>
      <c r="J1214" s="53" t="s">
        <v>1809</v>
      </c>
      <c r="K1214" s="53" t="s">
        <v>1935</v>
      </c>
      <c r="L1214" s="53" t="s">
        <v>3617</v>
      </c>
      <c r="M1214" s="53" t="s">
        <v>4924</v>
      </c>
      <c r="N1214" s="53" t="s">
        <v>4925</v>
      </c>
      <c r="O1214" s="54">
        <v>306967</v>
      </c>
      <c r="P1214" s="53" t="s">
        <v>4926</v>
      </c>
      <c r="Q1214" s="53">
        <v>1</v>
      </c>
      <c r="R1214" s="55">
        <v>51.401499999999999</v>
      </c>
      <c r="S1214" s="55">
        <v>21.158100000000001</v>
      </c>
      <c r="T1214" s="55">
        <v>51.464199999999998</v>
      </c>
      <c r="U1214" s="55">
        <v>21.196000000000002</v>
      </c>
      <c r="V1214" s="53" t="s">
        <v>95</v>
      </c>
      <c r="W1214" s="85">
        <v>7.3</v>
      </c>
      <c r="X1214" s="87">
        <v>17.3</v>
      </c>
      <c r="Y1214" s="1" t="s">
        <v>7732</v>
      </c>
    </row>
    <row r="1215" spans="1:25" ht="50.1" hidden="1" customHeight="1" x14ac:dyDescent="0.25">
      <c r="A1215" s="53" t="s">
        <v>95</v>
      </c>
      <c r="B1215" s="53" t="str">
        <f>IF(COUNTIF('Aglomeracje 2022 r.'!$C$13:$C$207,' Dane pomocnicze (ze spr. 21)'!C1215)=1,"TAK",IF(COUNTIF('Aglomeracje 2022 r.'!$C$13:$C$207,' Dane pomocnicze (ze spr. 21)'!C1215)&gt;1,"TAK, UWAGA, wystepuje w sprawozdaniu więcej niż jeden raz!!!","BRAK"))</f>
        <v>BRAK</v>
      </c>
      <c r="C1215" s="53" t="s">
        <v>1306</v>
      </c>
      <c r="D1215" s="53" t="s">
        <v>2388</v>
      </c>
      <c r="E1215" s="53" t="s">
        <v>1639</v>
      </c>
      <c r="F1215" s="53" t="s">
        <v>2385</v>
      </c>
      <c r="G1215" s="53" t="s">
        <v>2389</v>
      </c>
      <c r="H1215" s="53" t="s">
        <v>95</v>
      </c>
      <c r="I1215" s="53" t="s">
        <v>1820</v>
      </c>
      <c r="J1215" s="53" t="s">
        <v>1809</v>
      </c>
      <c r="K1215" s="53" t="s">
        <v>2388</v>
      </c>
      <c r="L1215" s="53" t="s">
        <v>3617</v>
      </c>
      <c r="M1215" s="53" t="s">
        <v>4927</v>
      </c>
      <c r="N1215" s="53" t="s">
        <v>4928</v>
      </c>
      <c r="O1215" s="54">
        <v>194757</v>
      </c>
      <c r="P1215" s="53" t="s">
        <v>4929</v>
      </c>
      <c r="Q1215" s="53">
        <v>1</v>
      </c>
      <c r="R1215" s="55">
        <v>52.162300000000002</v>
      </c>
      <c r="S1215" s="55">
        <v>20.8126</v>
      </c>
      <c r="T1215" s="55">
        <v>52.166666669999998</v>
      </c>
      <c r="U1215" s="55">
        <v>20.766666669999999</v>
      </c>
      <c r="V1215" s="53" t="s">
        <v>95</v>
      </c>
      <c r="W1215" s="85">
        <v>0.6</v>
      </c>
      <c r="X1215" s="87">
        <v>11.17</v>
      </c>
      <c r="Y1215" s="1" t="s">
        <v>7733</v>
      </c>
    </row>
    <row r="1216" spans="1:25" ht="50.1" hidden="1" customHeight="1" x14ac:dyDescent="0.25">
      <c r="A1216" s="53" t="s">
        <v>95</v>
      </c>
      <c r="B1216" s="53" t="str">
        <f>IF(COUNTIF('Aglomeracje 2022 r.'!$C$13:$C$207,' Dane pomocnicze (ze spr. 21)'!C1216)=1,"TAK",IF(COUNTIF('Aglomeracje 2022 r.'!$C$13:$C$207,' Dane pomocnicze (ze spr. 21)'!C1216)&gt;1,"TAK, UWAGA, wystepuje w sprawozdaniu więcej niż jeden raz!!!","BRAK"))</f>
        <v>BRAK</v>
      </c>
      <c r="C1216" s="53" t="s">
        <v>1307</v>
      </c>
      <c r="D1216" s="53" t="s">
        <v>2390</v>
      </c>
      <c r="E1216" s="53" t="s">
        <v>1639</v>
      </c>
      <c r="F1216" s="53" t="s">
        <v>2385</v>
      </c>
      <c r="G1216" s="53" t="s">
        <v>2390</v>
      </c>
      <c r="H1216" s="53" t="s">
        <v>2041</v>
      </c>
      <c r="I1216" s="53" t="s">
        <v>1820</v>
      </c>
      <c r="J1216" s="53" t="s">
        <v>1809</v>
      </c>
      <c r="K1216" s="53" t="s">
        <v>2390</v>
      </c>
      <c r="L1216" s="53" t="s">
        <v>3669</v>
      </c>
      <c r="M1216" s="53" t="s">
        <v>4930</v>
      </c>
      <c r="N1216" s="53" t="s">
        <v>4931</v>
      </c>
      <c r="O1216" s="54">
        <v>64193</v>
      </c>
      <c r="P1216" s="53" t="s">
        <v>4932</v>
      </c>
      <c r="Q1216" s="53">
        <v>1</v>
      </c>
      <c r="R1216" s="55">
        <v>52.100499999999997</v>
      </c>
      <c r="S1216" s="55">
        <v>20.610900000000001</v>
      </c>
      <c r="T1216" s="55">
        <v>52.126800000000003</v>
      </c>
      <c r="U1216" s="55">
        <v>20.632300000000001</v>
      </c>
      <c r="V1216" s="53" t="s">
        <v>95</v>
      </c>
      <c r="W1216" s="85">
        <v>18.3</v>
      </c>
      <c r="X1216" s="87">
        <v>0</v>
      </c>
      <c r="Y1216" s="1" t="s">
        <v>7734</v>
      </c>
    </row>
    <row r="1217" spans="1:25" ht="50.1" hidden="1" customHeight="1" x14ac:dyDescent="0.25">
      <c r="A1217" s="53" t="s">
        <v>95</v>
      </c>
      <c r="B1217" s="53" t="str">
        <f>IF(COUNTIF('Aglomeracje 2022 r.'!$C$13:$C$207,' Dane pomocnicze (ze spr. 21)'!C1217)=1,"TAK",IF(COUNTIF('Aglomeracje 2022 r.'!$C$13:$C$207,' Dane pomocnicze (ze spr. 21)'!C1217)&gt;1,"TAK, UWAGA, wystepuje w sprawozdaniu więcej niż jeden raz!!!","BRAK"))</f>
        <v>BRAK</v>
      </c>
      <c r="C1217" s="53" t="s">
        <v>1308</v>
      </c>
      <c r="D1217" s="53" t="s">
        <v>2393</v>
      </c>
      <c r="E1217" s="53" t="s">
        <v>1639</v>
      </c>
      <c r="F1217" s="53" t="s">
        <v>2385</v>
      </c>
      <c r="G1217" s="53" t="s">
        <v>2394</v>
      </c>
      <c r="H1217" s="53" t="s">
        <v>1812</v>
      </c>
      <c r="I1217" s="53" t="s">
        <v>1820</v>
      </c>
      <c r="J1217" s="53" t="s">
        <v>1809</v>
      </c>
      <c r="K1217" s="53" t="s">
        <v>4936</v>
      </c>
      <c r="L1217" s="53" t="s">
        <v>3617</v>
      </c>
      <c r="M1217" s="53" t="s">
        <v>4936</v>
      </c>
      <c r="N1217" s="53" t="s">
        <v>4937</v>
      </c>
      <c r="O1217" s="54">
        <v>118751</v>
      </c>
      <c r="P1217" s="53" t="s">
        <v>4938</v>
      </c>
      <c r="Q1217" s="53">
        <v>1</v>
      </c>
      <c r="R1217" s="55">
        <v>52.545200000000001</v>
      </c>
      <c r="S1217" s="55">
        <v>19.6846</v>
      </c>
      <c r="T1217" s="55">
        <v>52.561300000000003</v>
      </c>
      <c r="U1217" s="55">
        <v>19.604399999999998</v>
      </c>
      <c r="V1217" s="53" t="s">
        <v>95</v>
      </c>
      <c r="W1217" s="85">
        <v>0</v>
      </c>
      <c r="X1217" s="87">
        <v>26.6</v>
      </c>
      <c r="Y1217" s="1" t="s">
        <v>7735</v>
      </c>
    </row>
    <row r="1218" spans="1:25" ht="50.1" hidden="1" customHeight="1" x14ac:dyDescent="0.25">
      <c r="A1218" s="53" t="s">
        <v>95</v>
      </c>
      <c r="B1218" s="53" t="str">
        <f>IF(COUNTIF('Aglomeracje 2022 r.'!$C$13:$C$207,' Dane pomocnicze (ze spr. 21)'!C1218)=1,"TAK",IF(COUNTIF('Aglomeracje 2022 r.'!$C$13:$C$207,' Dane pomocnicze (ze spr. 21)'!C1218)&gt;1,"TAK, UWAGA, wystepuje w sprawozdaniu więcej niż jeden raz!!!","BRAK"))</f>
        <v>BRAK</v>
      </c>
      <c r="C1218" s="53" t="s">
        <v>1309</v>
      </c>
      <c r="D1218" s="53" t="s">
        <v>2395</v>
      </c>
      <c r="E1218" s="53" t="s">
        <v>1639</v>
      </c>
      <c r="F1218" s="53" t="s">
        <v>2385</v>
      </c>
      <c r="G1218" s="53" t="s">
        <v>2396</v>
      </c>
      <c r="H1218" s="53" t="s">
        <v>2395</v>
      </c>
      <c r="I1218" s="53" t="s">
        <v>1820</v>
      </c>
      <c r="J1218" s="53" t="s">
        <v>1809</v>
      </c>
      <c r="K1218" s="53" t="s">
        <v>2395</v>
      </c>
      <c r="L1218" s="53" t="s">
        <v>3617</v>
      </c>
      <c r="M1218" s="53" t="s">
        <v>4939</v>
      </c>
      <c r="N1218" s="53" t="s">
        <v>4940</v>
      </c>
      <c r="O1218" s="54">
        <v>198800</v>
      </c>
      <c r="P1218" s="53" t="s">
        <v>4941</v>
      </c>
      <c r="Q1218" s="53">
        <v>1</v>
      </c>
      <c r="R1218" s="55">
        <v>52.88</v>
      </c>
      <c r="S1218" s="55">
        <v>20.61</v>
      </c>
      <c r="T1218" s="55">
        <v>52.8581</v>
      </c>
      <c r="U1218" s="55">
        <v>20.6203</v>
      </c>
      <c r="V1218" s="53" t="s">
        <v>95</v>
      </c>
      <c r="W1218" s="85">
        <v>5</v>
      </c>
      <c r="X1218" s="87">
        <v>0</v>
      </c>
      <c r="Y1218" s="1" t="s">
        <v>7221</v>
      </c>
    </row>
    <row r="1219" spans="1:25" ht="50.1" hidden="1" customHeight="1" x14ac:dyDescent="0.25">
      <c r="A1219" s="53" t="s">
        <v>95</v>
      </c>
      <c r="B1219" s="53" t="str">
        <f>IF(COUNTIF('Aglomeracje 2022 r.'!$C$13:$C$207,' Dane pomocnicze (ze spr. 21)'!C1219)=1,"TAK",IF(COUNTIF('Aglomeracje 2022 r.'!$C$13:$C$207,' Dane pomocnicze (ze spr. 21)'!C1219)&gt;1,"TAK, UWAGA, wystepuje w sprawozdaniu więcej niż jeden raz!!!","BRAK"))</f>
        <v>BRAK</v>
      </c>
      <c r="C1219" s="53" t="s">
        <v>1310</v>
      </c>
      <c r="D1219" s="53" t="s">
        <v>2397</v>
      </c>
      <c r="E1219" s="53" t="s">
        <v>1639</v>
      </c>
      <c r="F1219" s="53" t="s">
        <v>2385</v>
      </c>
      <c r="G1219" s="53" t="s">
        <v>2398</v>
      </c>
      <c r="H1219" s="53" t="s">
        <v>95</v>
      </c>
      <c r="I1219" s="53" t="s">
        <v>1820</v>
      </c>
      <c r="J1219" s="53" t="s">
        <v>1809</v>
      </c>
      <c r="K1219" s="53" t="s">
        <v>2397</v>
      </c>
      <c r="L1219" s="53" t="s">
        <v>3617</v>
      </c>
      <c r="M1219" s="53" t="s">
        <v>4942</v>
      </c>
      <c r="N1219" s="53" t="s">
        <v>4943</v>
      </c>
      <c r="O1219" s="54">
        <v>110837</v>
      </c>
      <c r="P1219" s="53" t="s">
        <v>4944</v>
      </c>
      <c r="Q1219" s="53">
        <v>1</v>
      </c>
      <c r="R1219" s="55">
        <v>52.103999999999999</v>
      </c>
      <c r="S1219" s="55">
        <v>21.2683</v>
      </c>
      <c r="T1219" s="55">
        <v>52.093499999999999</v>
      </c>
      <c r="U1219" s="55">
        <v>21.228100000000001</v>
      </c>
      <c r="V1219" s="53" t="s">
        <v>95</v>
      </c>
      <c r="W1219" s="85">
        <v>23.8</v>
      </c>
      <c r="X1219" s="87">
        <v>1.8</v>
      </c>
      <c r="Y1219" s="1" t="s">
        <v>7736</v>
      </c>
    </row>
    <row r="1220" spans="1:25" ht="50.1" hidden="1" customHeight="1" x14ac:dyDescent="0.25">
      <c r="A1220" s="53" t="s">
        <v>95</v>
      </c>
      <c r="B1220" s="53" t="str">
        <f>IF(COUNTIF('Aglomeracje 2022 r.'!$C$13:$C$207,' Dane pomocnicze (ze spr. 21)'!C1220)=1,"TAK",IF(COUNTIF('Aglomeracje 2022 r.'!$C$13:$C$207,' Dane pomocnicze (ze spr. 21)'!C1220)&gt;1,"TAK, UWAGA, wystepuje w sprawozdaniu więcej niż jeden raz!!!","BRAK"))</f>
        <v>BRAK</v>
      </c>
      <c r="C1220" s="53" t="s">
        <v>1311</v>
      </c>
      <c r="D1220" s="53" t="s">
        <v>2399</v>
      </c>
      <c r="E1220" s="53" t="s">
        <v>1650</v>
      </c>
      <c r="F1220" s="53" t="s">
        <v>2385</v>
      </c>
      <c r="G1220" s="53" t="s">
        <v>2400</v>
      </c>
      <c r="H1220" s="53" t="s">
        <v>95</v>
      </c>
      <c r="I1220" s="53" t="s">
        <v>1820</v>
      </c>
      <c r="J1220" s="53" t="s">
        <v>1809</v>
      </c>
      <c r="K1220" s="53" t="s">
        <v>2399</v>
      </c>
      <c r="L1220" s="53" t="s">
        <v>3669</v>
      </c>
      <c r="M1220" s="53" t="s">
        <v>2399</v>
      </c>
      <c r="N1220" s="53" t="s">
        <v>4945</v>
      </c>
      <c r="O1220" s="54">
        <v>111000</v>
      </c>
      <c r="P1220" s="53" t="s">
        <v>4946</v>
      </c>
      <c r="Q1220" s="53">
        <v>2</v>
      </c>
      <c r="R1220" s="55">
        <v>52.073700000000002</v>
      </c>
      <c r="S1220" s="55">
        <v>21.027699999999999</v>
      </c>
      <c r="T1220" s="55">
        <v>0</v>
      </c>
      <c r="U1220" s="55">
        <v>0</v>
      </c>
      <c r="V1220" s="53" t="s">
        <v>95</v>
      </c>
      <c r="W1220" s="85">
        <v>0</v>
      </c>
      <c r="X1220" s="87">
        <v>0</v>
      </c>
      <c r="Y1220" s="1" t="s">
        <v>7166</v>
      </c>
    </row>
    <row r="1221" spans="1:25" ht="50.1" hidden="1" customHeight="1" x14ac:dyDescent="0.25">
      <c r="A1221" s="53" t="s">
        <v>95</v>
      </c>
      <c r="B1221" s="53" t="str">
        <f>IF(COUNTIF('Aglomeracje 2022 r.'!$C$13:$C$207,' Dane pomocnicze (ze spr. 21)'!C1221)=1,"TAK",IF(COUNTIF('Aglomeracje 2022 r.'!$C$13:$C$207,' Dane pomocnicze (ze spr. 21)'!C1221)&gt;1,"TAK, UWAGA, wystepuje w sprawozdaniu więcej niż jeden raz!!!","BRAK"))</f>
        <v>BRAK</v>
      </c>
      <c r="C1221" s="53" t="s">
        <v>1312</v>
      </c>
      <c r="D1221" s="53" t="s">
        <v>2401</v>
      </c>
      <c r="E1221" s="53" t="s">
        <v>1639</v>
      </c>
      <c r="F1221" s="53" t="s">
        <v>2385</v>
      </c>
      <c r="G1221" s="53" t="s">
        <v>2402</v>
      </c>
      <c r="H1221" s="53" t="s">
        <v>95</v>
      </c>
      <c r="I1221" s="53" t="s">
        <v>1820</v>
      </c>
      <c r="J1221" s="53" t="s">
        <v>1809</v>
      </c>
      <c r="K1221" s="53" t="s">
        <v>2401</v>
      </c>
      <c r="L1221" s="53" t="s">
        <v>3617</v>
      </c>
      <c r="M1221" s="53" t="s">
        <v>2401</v>
      </c>
      <c r="N1221" s="53" t="s">
        <v>4947</v>
      </c>
      <c r="O1221" s="54">
        <v>206390</v>
      </c>
      <c r="P1221" s="53" t="s">
        <v>4948</v>
      </c>
      <c r="Q1221" s="53">
        <v>1</v>
      </c>
      <c r="R1221" s="55">
        <v>52.852899999999998</v>
      </c>
      <c r="S1221" s="55">
        <v>19.667300000000001</v>
      </c>
      <c r="T1221" s="55">
        <v>52.862099999999998</v>
      </c>
      <c r="U1221" s="55">
        <v>19.658300000000001</v>
      </c>
      <c r="V1221" s="53" t="s">
        <v>95</v>
      </c>
      <c r="W1221" s="85">
        <v>1.74</v>
      </c>
      <c r="X1221" s="87">
        <v>0.9</v>
      </c>
      <c r="Y1221" s="1" t="s">
        <v>7737</v>
      </c>
    </row>
    <row r="1222" spans="1:25" ht="50.1" hidden="1" customHeight="1" x14ac:dyDescent="0.25">
      <c r="A1222" s="53" t="s">
        <v>95</v>
      </c>
      <c r="B1222" s="53" t="str">
        <f>IF(COUNTIF('Aglomeracje 2022 r.'!$C$13:$C$207,' Dane pomocnicze (ze spr. 21)'!C1222)=1,"TAK",IF(COUNTIF('Aglomeracje 2022 r.'!$C$13:$C$207,' Dane pomocnicze (ze spr. 21)'!C1222)&gt;1,"TAK, UWAGA, wystepuje w sprawozdaniu więcej niż jeden raz!!!","BRAK"))</f>
        <v>BRAK</v>
      </c>
      <c r="C1222" s="53" t="s">
        <v>1313</v>
      </c>
      <c r="D1222" s="53" t="s">
        <v>2405</v>
      </c>
      <c r="E1222" s="53" t="s">
        <v>1639</v>
      </c>
      <c r="F1222" s="53" t="s">
        <v>2385</v>
      </c>
      <c r="G1222" s="53" t="s">
        <v>2406</v>
      </c>
      <c r="H1222" s="53" t="s">
        <v>2407</v>
      </c>
      <c r="I1222" s="53" t="s">
        <v>1820</v>
      </c>
      <c r="J1222" s="53" t="s">
        <v>1809</v>
      </c>
      <c r="K1222" s="53" t="s">
        <v>2405</v>
      </c>
      <c r="L1222" s="53" t="s">
        <v>3669</v>
      </c>
      <c r="M1222" s="53" t="s">
        <v>4951</v>
      </c>
      <c r="N1222" s="53" t="s">
        <v>4952</v>
      </c>
      <c r="O1222" s="54">
        <v>65888</v>
      </c>
      <c r="P1222" s="53" t="s">
        <v>4953</v>
      </c>
      <c r="Q1222" s="53">
        <v>1</v>
      </c>
      <c r="R1222" s="55">
        <v>52.344487000000001</v>
      </c>
      <c r="S1222" s="55">
        <v>21.239602900000001</v>
      </c>
      <c r="T1222" s="55">
        <v>52.310830000000003</v>
      </c>
      <c r="U1222" s="55">
        <v>21.25667</v>
      </c>
      <c r="V1222" s="53" t="s">
        <v>95</v>
      </c>
      <c r="W1222" s="85">
        <v>6.75</v>
      </c>
      <c r="X1222" s="87">
        <v>4.3</v>
      </c>
      <c r="Y1222" s="1" t="s">
        <v>7738</v>
      </c>
    </row>
    <row r="1223" spans="1:25" ht="50.1" hidden="1" customHeight="1" x14ac:dyDescent="0.25">
      <c r="A1223" s="53" t="s">
        <v>95</v>
      </c>
      <c r="B1223" s="53" t="str">
        <f>IF(COUNTIF('Aglomeracje 2022 r.'!$C$13:$C$207,' Dane pomocnicze (ze spr. 21)'!C1223)=1,"TAK",IF(COUNTIF('Aglomeracje 2022 r.'!$C$13:$C$207,' Dane pomocnicze (ze spr. 21)'!C1223)&gt;1,"TAK, UWAGA, wystepuje w sprawozdaniu więcej niż jeden raz!!!","BRAK"))</f>
        <v>BRAK</v>
      </c>
      <c r="C1223" s="53" t="s">
        <v>1314</v>
      </c>
      <c r="D1223" s="53" t="s">
        <v>2408</v>
      </c>
      <c r="E1223" s="53" t="s">
        <v>1639</v>
      </c>
      <c r="F1223" s="53" t="s">
        <v>2385</v>
      </c>
      <c r="G1223" s="53" t="s">
        <v>2409</v>
      </c>
      <c r="H1223" s="53" t="s">
        <v>2041</v>
      </c>
      <c r="I1223" s="53" t="s">
        <v>1820</v>
      </c>
      <c r="J1223" s="53" t="s">
        <v>1809</v>
      </c>
      <c r="K1223" s="53" t="s">
        <v>4954</v>
      </c>
      <c r="L1223" s="53" t="s">
        <v>3617</v>
      </c>
      <c r="M1223" s="53" t="s">
        <v>4954</v>
      </c>
      <c r="N1223" s="53" t="s">
        <v>4955</v>
      </c>
      <c r="O1223" s="54">
        <v>34486</v>
      </c>
      <c r="P1223" s="53" t="s">
        <v>4956</v>
      </c>
      <c r="Q1223" s="53">
        <v>1</v>
      </c>
      <c r="R1223" s="55">
        <v>52.227600000000002</v>
      </c>
      <c r="S1223" s="55">
        <v>20.241099999999999</v>
      </c>
      <c r="T1223" s="55">
        <v>52.2453</v>
      </c>
      <c r="U1223" s="55">
        <v>20.250399999999999</v>
      </c>
      <c r="V1223" s="53" t="s">
        <v>95</v>
      </c>
      <c r="W1223" s="85">
        <v>7.5</v>
      </c>
      <c r="X1223" s="87">
        <v>3</v>
      </c>
      <c r="Y1223" s="1" t="s">
        <v>7739</v>
      </c>
    </row>
    <row r="1224" spans="1:25" ht="50.1" hidden="1" customHeight="1" x14ac:dyDescent="0.25">
      <c r="A1224" s="53" t="s">
        <v>95</v>
      </c>
      <c r="B1224" s="53" t="str">
        <f>IF(COUNTIF('Aglomeracje 2022 r.'!$C$13:$C$207,' Dane pomocnicze (ze spr. 21)'!C1224)=1,"TAK",IF(COUNTIF('Aglomeracje 2022 r.'!$C$13:$C$207,' Dane pomocnicze (ze spr. 21)'!C1224)&gt;1,"TAK, UWAGA, wystepuje w sprawozdaniu więcej niż jeden raz!!!","BRAK"))</f>
        <v>BRAK</v>
      </c>
      <c r="C1224" s="53" t="s">
        <v>1315</v>
      </c>
      <c r="D1224" s="53" t="s">
        <v>2412</v>
      </c>
      <c r="E1224" s="53" t="s">
        <v>1639</v>
      </c>
      <c r="F1224" s="53" t="s">
        <v>2385</v>
      </c>
      <c r="G1224" s="53" t="s">
        <v>2413</v>
      </c>
      <c r="H1224" s="53" t="s">
        <v>2395</v>
      </c>
      <c r="I1224" s="53" t="s">
        <v>1820</v>
      </c>
      <c r="J1224" s="53" t="s">
        <v>1809</v>
      </c>
      <c r="K1224" s="53" t="s">
        <v>2412</v>
      </c>
      <c r="L1224" s="53" t="s">
        <v>3617</v>
      </c>
      <c r="M1224" s="53" t="s">
        <v>2412</v>
      </c>
      <c r="N1224" s="53" t="s">
        <v>4959</v>
      </c>
      <c r="O1224" s="54">
        <v>36664</v>
      </c>
      <c r="P1224" s="53" t="s">
        <v>4960</v>
      </c>
      <c r="Q1224" s="53">
        <v>1</v>
      </c>
      <c r="R1224" s="55">
        <v>53.111699999999999</v>
      </c>
      <c r="S1224" s="55">
        <v>20.382999999999999</v>
      </c>
      <c r="T1224" s="55">
        <v>53.055199999999999</v>
      </c>
      <c r="U1224" s="55">
        <v>20.2211</v>
      </c>
      <c r="V1224" s="53" t="s">
        <v>95</v>
      </c>
      <c r="W1224" s="85">
        <v>14.6</v>
      </c>
      <c r="X1224" s="87">
        <v>1</v>
      </c>
      <c r="Y1224" s="1" t="s">
        <v>7740</v>
      </c>
    </row>
    <row r="1225" spans="1:25" ht="50.1" hidden="1" customHeight="1" x14ac:dyDescent="0.25">
      <c r="A1225" s="53" t="s">
        <v>95</v>
      </c>
      <c r="B1225" s="53" t="str">
        <f>IF(COUNTIF('Aglomeracje 2022 r.'!$C$13:$C$207,' Dane pomocnicze (ze spr. 21)'!C1225)=1,"TAK",IF(COUNTIF('Aglomeracje 2022 r.'!$C$13:$C$207,' Dane pomocnicze (ze spr. 21)'!C1225)&gt;1,"TAK, UWAGA, wystepuje w sprawozdaniu więcej niż jeden raz!!!","BRAK"))</f>
        <v>BRAK</v>
      </c>
      <c r="C1225" s="53" t="s">
        <v>1316</v>
      </c>
      <c r="D1225" s="53" t="s">
        <v>2414</v>
      </c>
      <c r="E1225" s="53" t="s">
        <v>1639</v>
      </c>
      <c r="F1225" s="53" t="s">
        <v>2385</v>
      </c>
      <c r="G1225" s="53" t="s">
        <v>2415</v>
      </c>
      <c r="H1225" s="53" t="s">
        <v>2395</v>
      </c>
      <c r="I1225" s="53" t="s">
        <v>1820</v>
      </c>
      <c r="J1225" s="53" t="s">
        <v>1809</v>
      </c>
      <c r="K1225" s="53" t="s">
        <v>4961</v>
      </c>
      <c r="L1225" s="53" t="s">
        <v>3617</v>
      </c>
      <c r="M1225" s="53" t="s">
        <v>4962</v>
      </c>
      <c r="N1225" s="53" t="s">
        <v>4963</v>
      </c>
      <c r="O1225" s="54">
        <v>31932</v>
      </c>
      <c r="P1225" s="53" t="s">
        <v>4964</v>
      </c>
      <c r="Q1225" s="53">
        <v>1</v>
      </c>
      <c r="R1225" s="55">
        <v>52.621499999999997</v>
      </c>
      <c r="S1225" s="55">
        <v>20.3703</v>
      </c>
      <c r="T1225" s="55">
        <v>52.3752</v>
      </c>
      <c r="U1225" s="55">
        <v>20.235600000000002</v>
      </c>
      <c r="V1225" s="53" t="s">
        <v>95</v>
      </c>
      <c r="W1225" s="85">
        <v>13.17</v>
      </c>
      <c r="X1225" s="87">
        <v>0</v>
      </c>
      <c r="Y1225" s="1" t="s">
        <v>7741</v>
      </c>
    </row>
    <row r="1226" spans="1:25" ht="50.1" hidden="1" customHeight="1" x14ac:dyDescent="0.25">
      <c r="A1226" s="53" t="s">
        <v>95</v>
      </c>
      <c r="B1226" s="53" t="str">
        <f>IF(COUNTIF('Aglomeracje 2022 r.'!$C$13:$C$207,' Dane pomocnicze (ze spr. 21)'!C1226)=1,"TAK",IF(COUNTIF('Aglomeracje 2022 r.'!$C$13:$C$207,' Dane pomocnicze (ze spr. 21)'!C1226)&gt;1,"TAK, UWAGA, wystepuje w sprawozdaniu więcej niż jeden raz!!!","BRAK"))</f>
        <v>BRAK</v>
      </c>
      <c r="C1226" s="53" t="s">
        <v>1317</v>
      </c>
      <c r="D1226" s="53" t="s">
        <v>2416</v>
      </c>
      <c r="E1226" s="53" t="s">
        <v>1639</v>
      </c>
      <c r="F1226" s="53" t="s">
        <v>2385</v>
      </c>
      <c r="G1226" s="53" t="s">
        <v>2417</v>
      </c>
      <c r="H1226" s="53" t="s">
        <v>2037</v>
      </c>
      <c r="I1226" s="53" t="s">
        <v>1820</v>
      </c>
      <c r="J1226" s="53" t="s">
        <v>1809</v>
      </c>
      <c r="K1226" s="53" t="s">
        <v>2416</v>
      </c>
      <c r="L1226" s="53" t="s">
        <v>3669</v>
      </c>
      <c r="M1226" s="53" t="s">
        <v>2416</v>
      </c>
      <c r="N1226" s="53" t="s">
        <v>4965</v>
      </c>
      <c r="O1226" s="54">
        <v>33247</v>
      </c>
      <c r="P1226" s="53" t="s">
        <v>4966</v>
      </c>
      <c r="Q1226" s="53">
        <v>1</v>
      </c>
      <c r="R1226" s="55">
        <v>51.782400000000003</v>
      </c>
      <c r="S1226" s="55">
        <v>21.187999999999999</v>
      </c>
      <c r="T1226" s="55">
        <v>51.789400000000001</v>
      </c>
      <c r="U1226" s="55">
        <v>21.216899999999999</v>
      </c>
      <c r="V1226" s="53" t="s">
        <v>95</v>
      </c>
      <c r="W1226" s="85">
        <v>0</v>
      </c>
      <c r="X1226" s="87">
        <v>0</v>
      </c>
      <c r="Y1226" s="1" t="s">
        <v>7166</v>
      </c>
    </row>
    <row r="1227" spans="1:25" ht="50.1" hidden="1" customHeight="1" x14ac:dyDescent="0.25">
      <c r="A1227" s="53" t="s">
        <v>95</v>
      </c>
      <c r="B1227" s="53" t="str">
        <f>IF(COUNTIF('Aglomeracje 2022 r.'!$C$13:$C$207,' Dane pomocnicze (ze spr. 21)'!C1227)=1,"TAK",IF(COUNTIF('Aglomeracje 2022 r.'!$C$13:$C$207,' Dane pomocnicze (ze spr. 21)'!C1227)&gt;1,"TAK, UWAGA, wystepuje w sprawozdaniu więcej niż jeden raz!!!","BRAK"))</f>
        <v>BRAK</v>
      </c>
      <c r="C1227" s="53" t="s">
        <v>1318</v>
      </c>
      <c r="D1227" s="53" t="s">
        <v>2418</v>
      </c>
      <c r="E1227" s="53" t="s">
        <v>1639</v>
      </c>
      <c r="F1227" s="53" t="s">
        <v>2385</v>
      </c>
      <c r="G1227" s="53" t="s">
        <v>2419</v>
      </c>
      <c r="H1227" s="53" t="s">
        <v>2041</v>
      </c>
      <c r="I1227" s="53" t="s">
        <v>1820</v>
      </c>
      <c r="J1227" s="53" t="s">
        <v>1809</v>
      </c>
      <c r="K1227" s="53" t="s">
        <v>2418</v>
      </c>
      <c r="L1227" s="53" t="s">
        <v>3617</v>
      </c>
      <c r="M1227" s="53" t="s">
        <v>4967</v>
      </c>
      <c r="N1227" s="53" t="s">
        <v>4968</v>
      </c>
      <c r="O1227" s="54">
        <v>52863</v>
      </c>
      <c r="P1227" s="53" t="s">
        <v>4969</v>
      </c>
      <c r="Q1227" s="53">
        <v>1</v>
      </c>
      <c r="R1227" s="55">
        <v>52.063899999999997</v>
      </c>
      <c r="S1227" s="55">
        <v>20.476700000000001</v>
      </c>
      <c r="T1227" s="55">
        <v>52.0625</v>
      </c>
      <c r="U1227" s="55">
        <v>20.4224</v>
      </c>
      <c r="V1227" s="53" t="s">
        <v>95</v>
      </c>
      <c r="W1227" s="85">
        <v>43.1</v>
      </c>
      <c r="X1227" s="87">
        <v>0.1</v>
      </c>
      <c r="Y1227" s="1" t="s">
        <v>7742</v>
      </c>
    </row>
    <row r="1228" spans="1:25" ht="50.1" hidden="1" customHeight="1" x14ac:dyDescent="0.25">
      <c r="A1228" s="53" t="s">
        <v>95</v>
      </c>
      <c r="B1228" s="53" t="str">
        <f>IF(COUNTIF('Aglomeracje 2022 r.'!$C$13:$C$207,' Dane pomocnicze (ze spr. 21)'!C1228)=1,"TAK",IF(COUNTIF('Aglomeracje 2022 r.'!$C$13:$C$207,' Dane pomocnicze (ze spr. 21)'!C1228)&gt;1,"TAK, UWAGA, wystepuje w sprawozdaniu więcej niż jeden raz!!!","BRAK"))</f>
        <v>BRAK</v>
      </c>
      <c r="C1228" s="53" t="s">
        <v>1319</v>
      </c>
      <c r="D1228" s="53" t="s">
        <v>2420</v>
      </c>
      <c r="E1228" s="53" t="s">
        <v>1639</v>
      </c>
      <c r="F1228" s="53" t="s">
        <v>2385</v>
      </c>
      <c r="G1228" s="53" t="s">
        <v>2421</v>
      </c>
      <c r="H1228" s="53" t="s">
        <v>95</v>
      </c>
      <c r="I1228" s="53" t="s">
        <v>1820</v>
      </c>
      <c r="J1228" s="53" t="s">
        <v>1809</v>
      </c>
      <c r="K1228" s="53" t="s">
        <v>4970</v>
      </c>
      <c r="L1228" s="53" t="s">
        <v>3617</v>
      </c>
      <c r="M1228" s="53" t="s">
        <v>4971</v>
      </c>
      <c r="N1228" s="53" t="s">
        <v>4972</v>
      </c>
      <c r="O1228" s="54">
        <v>58098</v>
      </c>
      <c r="P1228" s="53" t="s">
        <v>4973</v>
      </c>
      <c r="Q1228" s="53">
        <v>1</v>
      </c>
      <c r="R1228" s="55">
        <v>52.18111597</v>
      </c>
      <c r="S1228" s="55">
        <v>21.559468599999999</v>
      </c>
      <c r="T1228" s="55">
        <v>52.164099999999998</v>
      </c>
      <c r="U1228" s="55">
        <v>21.5321</v>
      </c>
      <c r="V1228" s="53" t="s">
        <v>95</v>
      </c>
      <c r="W1228" s="85">
        <v>12.48</v>
      </c>
      <c r="X1228" s="87">
        <v>2.85</v>
      </c>
      <c r="Y1228" s="1" t="s">
        <v>7743</v>
      </c>
    </row>
    <row r="1229" spans="1:25" ht="50.1" hidden="1" customHeight="1" x14ac:dyDescent="0.25">
      <c r="A1229" s="53" t="s">
        <v>95</v>
      </c>
      <c r="B1229" s="53" t="str">
        <f>IF(COUNTIF('Aglomeracje 2022 r.'!$C$13:$C$207,' Dane pomocnicze (ze spr. 21)'!C1229)=1,"TAK",IF(COUNTIF('Aglomeracje 2022 r.'!$C$13:$C$207,' Dane pomocnicze (ze spr. 21)'!C1229)&gt;1,"TAK, UWAGA, wystepuje w sprawozdaniu więcej niż jeden raz!!!","BRAK"))</f>
        <v>BRAK</v>
      </c>
      <c r="C1229" s="53" t="s">
        <v>1320</v>
      </c>
      <c r="D1229" s="53" t="s">
        <v>2422</v>
      </c>
      <c r="E1229" s="53" t="s">
        <v>1639</v>
      </c>
      <c r="F1229" s="53" t="s">
        <v>2385</v>
      </c>
      <c r="G1229" s="53" t="s">
        <v>2423</v>
      </c>
      <c r="H1229" s="53" t="s">
        <v>1935</v>
      </c>
      <c r="I1229" s="53" t="s">
        <v>1820</v>
      </c>
      <c r="J1229" s="53" t="s">
        <v>1809</v>
      </c>
      <c r="K1229" s="53" t="s">
        <v>2422</v>
      </c>
      <c r="L1229" s="53" t="s">
        <v>3669</v>
      </c>
      <c r="M1229" s="53" t="s">
        <v>4974</v>
      </c>
      <c r="N1229" s="53" t="s">
        <v>4975</v>
      </c>
      <c r="O1229" s="54">
        <v>36054</v>
      </c>
      <c r="P1229" s="53" t="s">
        <v>4976</v>
      </c>
      <c r="Q1229" s="53">
        <v>1</v>
      </c>
      <c r="R1229" s="55">
        <v>51.588900000000002</v>
      </c>
      <c r="S1229" s="55">
        <v>21.555099999999999</v>
      </c>
      <c r="T1229" s="55">
        <v>51.5974</v>
      </c>
      <c r="U1229" s="55">
        <v>21.5593</v>
      </c>
      <c r="V1229" s="53" t="s">
        <v>95</v>
      </c>
      <c r="W1229" s="85">
        <v>8</v>
      </c>
      <c r="X1229" s="87">
        <v>5</v>
      </c>
      <c r="Y1229" s="1" t="s">
        <v>7744</v>
      </c>
    </row>
    <row r="1230" spans="1:25" ht="50.1" hidden="1" customHeight="1" x14ac:dyDescent="0.25">
      <c r="A1230" s="53" t="s">
        <v>95</v>
      </c>
      <c r="B1230" s="53" t="str">
        <f>IF(COUNTIF('Aglomeracje 2022 r.'!$C$13:$C$207,' Dane pomocnicze (ze spr. 21)'!C1230)=1,"TAK",IF(COUNTIF('Aglomeracje 2022 r.'!$C$13:$C$207,' Dane pomocnicze (ze spr. 21)'!C1230)&gt;1,"TAK, UWAGA, wystepuje w sprawozdaniu więcej niż jeden raz!!!","BRAK"))</f>
        <v>BRAK</v>
      </c>
      <c r="C1230" s="53" t="s">
        <v>1321</v>
      </c>
      <c r="D1230" s="53" t="s">
        <v>2424</v>
      </c>
      <c r="E1230" s="53" t="s">
        <v>1639</v>
      </c>
      <c r="F1230" s="53" t="s">
        <v>2385</v>
      </c>
      <c r="G1230" s="53" t="s">
        <v>2425</v>
      </c>
      <c r="H1230" s="53" t="s">
        <v>2041</v>
      </c>
      <c r="I1230" s="53" t="s">
        <v>1820</v>
      </c>
      <c r="J1230" s="53" t="s">
        <v>1809</v>
      </c>
      <c r="K1230" s="53" t="s">
        <v>2424</v>
      </c>
      <c r="L1230" s="53" t="s">
        <v>3669</v>
      </c>
      <c r="M1230" s="53" t="s">
        <v>4977</v>
      </c>
      <c r="N1230" s="53" t="s">
        <v>4978</v>
      </c>
      <c r="O1230" s="54">
        <v>31928</v>
      </c>
      <c r="P1230" s="53" t="s">
        <v>4979</v>
      </c>
      <c r="Q1230" s="53">
        <v>1</v>
      </c>
      <c r="R1230" s="55">
        <v>52.194600000000001</v>
      </c>
      <c r="S1230" s="55">
        <v>20.617999999999999</v>
      </c>
      <c r="T1230" s="55">
        <v>52.196100000000001</v>
      </c>
      <c r="U1230" s="55">
        <v>20.6051</v>
      </c>
      <c r="V1230" s="53" t="s">
        <v>95</v>
      </c>
      <c r="W1230" s="85">
        <v>0</v>
      </c>
      <c r="X1230" s="87">
        <v>0</v>
      </c>
      <c r="Y1230" s="1" t="s">
        <v>7166</v>
      </c>
    </row>
    <row r="1231" spans="1:25" ht="50.1" hidden="1" customHeight="1" x14ac:dyDescent="0.25">
      <c r="A1231" s="53" t="s">
        <v>95</v>
      </c>
      <c r="B1231" s="53" t="str">
        <f>IF(COUNTIF('Aglomeracje 2022 r.'!$C$13:$C$207,' Dane pomocnicze (ze spr. 21)'!C1231)=1,"TAK",IF(COUNTIF('Aglomeracje 2022 r.'!$C$13:$C$207,' Dane pomocnicze (ze spr. 21)'!C1231)&gt;1,"TAK, UWAGA, wystepuje w sprawozdaniu więcej niż jeden raz!!!","BRAK"))</f>
        <v>BRAK</v>
      </c>
      <c r="C1231" s="53" t="s">
        <v>1322</v>
      </c>
      <c r="D1231" s="53" t="s">
        <v>2426</v>
      </c>
      <c r="E1231" s="53" t="s">
        <v>1639</v>
      </c>
      <c r="F1231" s="53" t="s">
        <v>2385</v>
      </c>
      <c r="G1231" s="53" t="s">
        <v>2427</v>
      </c>
      <c r="H1231" s="53" t="s">
        <v>2037</v>
      </c>
      <c r="I1231" s="53" t="s">
        <v>1820</v>
      </c>
      <c r="J1231" s="53" t="s">
        <v>1809</v>
      </c>
      <c r="K1231" s="53" t="s">
        <v>2426</v>
      </c>
      <c r="L1231" s="53" t="s">
        <v>3669</v>
      </c>
      <c r="M1231" s="53" t="s">
        <v>2426</v>
      </c>
      <c r="N1231" s="53" t="s">
        <v>4980</v>
      </c>
      <c r="O1231" s="54">
        <v>28724</v>
      </c>
      <c r="P1231" s="53" t="s">
        <v>4981</v>
      </c>
      <c r="Q1231" s="53">
        <v>1</v>
      </c>
      <c r="R1231" s="55">
        <v>51.651400000000002</v>
      </c>
      <c r="S1231" s="55">
        <v>20.9511</v>
      </c>
      <c r="T1231" s="55">
        <v>51.651600000000002</v>
      </c>
      <c r="U1231" s="55">
        <v>20.962399999999999</v>
      </c>
      <c r="V1231" s="53" t="s">
        <v>95</v>
      </c>
      <c r="W1231" s="85">
        <v>4.3</v>
      </c>
      <c r="X1231" s="87">
        <v>0</v>
      </c>
      <c r="Y1231" s="1" t="s">
        <v>7315</v>
      </c>
    </row>
    <row r="1232" spans="1:25" ht="50.1" hidden="1" customHeight="1" x14ac:dyDescent="0.25">
      <c r="A1232" s="53" t="s">
        <v>95</v>
      </c>
      <c r="B1232" s="53" t="str">
        <f>IF(COUNTIF('Aglomeracje 2022 r.'!$C$13:$C$207,' Dane pomocnicze (ze spr. 21)'!C1232)=1,"TAK",IF(COUNTIF('Aglomeracje 2022 r.'!$C$13:$C$207,' Dane pomocnicze (ze spr. 21)'!C1232)&gt;1,"TAK, UWAGA, wystepuje w sprawozdaniu więcej niż jeden raz!!!","BRAK"))</f>
        <v>BRAK</v>
      </c>
      <c r="C1232" s="53" t="s">
        <v>1323</v>
      </c>
      <c r="D1232" s="53" t="s">
        <v>2428</v>
      </c>
      <c r="E1232" s="53" t="s">
        <v>1639</v>
      </c>
      <c r="F1232" s="53" t="s">
        <v>2385</v>
      </c>
      <c r="G1232" s="53" t="s">
        <v>2417</v>
      </c>
      <c r="H1232" s="53" t="s">
        <v>95</v>
      </c>
      <c r="I1232" s="53" t="s">
        <v>1820</v>
      </c>
      <c r="J1232" s="53" t="s">
        <v>1809</v>
      </c>
      <c r="K1232" s="53" t="s">
        <v>2428</v>
      </c>
      <c r="L1232" s="53" t="s">
        <v>3669</v>
      </c>
      <c r="M1232" s="53" t="s">
        <v>2428</v>
      </c>
      <c r="N1232" s="53" t="s">
        <v>4982</v>
      </c>
      <c r="O1232" s="54">
        <v>21055</v>
      </c>
      <c r="P1232" s="53" t="s">
        <v>4983</v>
      </c>
      <c r="Q1232" s="53">
        <v>1</v>
      </c>
      <c r="R1232" s="55">
        <v>51.864699999999999</v>
      </c>
      <c r="S1232" s="55">
        <v>20.878</v>
      </c>
      <c r="T1232" s="55">
        <v>51.876100000000001</v>
      </c>
      <c r="U1232" s="55">
        <v>20.877300000000002</v>
      </c>
      <c r="V1232" s="53" t="s">
        <v>95</v>
      </c>
      <c r="W1232" s="85">
        <v>17.3</v>
      </c>
      <c r="X1232" s="87">
        <v>0</v>
      </c>
      <c r="Y1232" s="1" t="s">
        <v>7567</v>
      </c>
    </row>
    <row r="1233" spans="1:25" ht="50.1" hidden="1" customHeight="1" x14ac:dyDescent="0.25">
      <c r="A1233" s="53" t="s">
        <v>95</v>
      </c>
      <c r="B1233" s="53" t="str">
        <f>IF(COUNTIF('Aglomeracje 2022 r.'!$C$13:$C$207,' Dane pomocnicze (ze spr. 21)'!C1233)=1,"TAK",IF(COUNTIF('Aglomeracje 2022 r.'!$C$13:$C$207,' Dane pomocnicze (ze spr. 21)'!C1233)&gt;1,"TAK, UWAGA, wystepuje w sprawozdaniu więcej niż jeden raz!!!","BRAK"))</f>
        <v>BRAK</v>
      </c>
      <c r="C1233" s="53" t="s">
        <v>1324</v>
      </c>
      <c r="D1233" s="53" t="s">
        <v>2429</v>
      </c>
      <c r="E1233" s="53" t="s">
        <v>1639</v>
      </c>
      <c r="F1233" s="53" t="s">
        <v>2385</v>
      </c>
      <c r="G1233" s="53" t="s">
        <v>2430</v>
      </c>
      <c r="H1233" s="53" t="s">
        <v>2407</v>
      </c>
      <c r="I1233" s="53" t="s">
        <v>1820</v>
      </c>
      <c r="J1233" s="53" t="s">
        <v>1809</v>
      </c>
      <c r="K1233" s="53" t="s">
        <v>2429</v>
      </c>
      <c r="L1233" s="53" t="s">
        <v>3617</v>
      </c>
      <c r="M1233" s="53" t="s">
        <v>2429</v>
      </c>
      <c r="N1233" s="53" t="s">
        <v>4984</v>
      </c>
      <c r="O1233" s="54">
        <v>25937</v>
      </c>
      <c r="P1233" s="53" t="s">
        <v>4985</v>
      </c>
      <c r="Q1233" s="53">
        <v>1</v>
      </c>
      <c r="R1233" s="55">
        <v>52.430999999999997</v>
      </c>
      <c r="S1233" s="55">
        <v>20.710699999999999</v>
      </c>
      <c r="T1233" s="55">
        <v>52.408299999999997</v>
      </c>
      <c r="U1233" s="55">
        <v>20.745000000000001</v>
      </c>
      <c r="V1233" s="53" t="s">
        <v>95</v>
      </c>
      <c r="W1233" s="85">
        <v>0</v>
      </c>
      <c r="X1233" s="87">
        <v>0</v>
      </c>
      <c r="Y1233" s="1" t="s">
        <v>7166</v>
      </c>
    </row>
    <row r="1234" spans="1:25" ht="50.1" hidden="1" customHeight="1" x14ac:dyDescent="0.25">
      <c r="A1234" s="53" t="s">
        <v>95</v>
      </c>
      <c r="B1234" s="53" t="str">
        <f>IF(COUNTIF('Aglomeracje 2022 r.'!$C$13:$C$207,' Dane pomocnicze (ze spr. 21)'!C1234)=1,"TAK",IF(COUNTIF('Aglomeracje 2022 r.'!$C$13:$C$207,' Dane pomocnicze (ze spr. 21)'!C1234)&gt;1,"TAK, UWAGA, wystepuje w sprawozdaniu więcej niż jeden raz!!!","BRAK"))</f>
        <v>BRAK</v>
      </c>
      <c r="C1234" s="53" t="s">
        <v>1325</v>
      </c>
      <c r="D1234" s="53" t="s">
        <v>2431</v>
      </c>
      <c r="E1234" s="53" t="s">
        <v>1639</v>
      </c>
      <c r="F1234" s="53" t="s">
        <v>2385</v>
      </c>
      <c r="G1234" s="53" t="s">
        <v>2432</v>
      </c>
      <c r="H1234" s="53" t="s">
        <v>2407</v>
      </c>
      <c r="I1234" s="53" t="s">
        <v>1820</v>
      </c>
      <c r="J1234" s="53" t="s">
        <v>1809</v>
      </c>
      <c r="K1234" s="53" t="s">
        <v>2431</v>
      </c>
      <c r="L1234" s="53" t="s">
        <v>3669</v>
      </c>
      <c r="M1234" s="53" t="s">
        <v>4986</v>
      </c>
      <c r="N1234" s="53" t="s">
        <v>4987</v>
      </c>
      <c r="O1234" s="54">
        <v>62380</v>
      </c>
      <c r="P1234" s="53" t="s">
        <v>4988</v>
      </c>
      <c r="Q1234" s="53">
        <v>1</v>
      </c>
      <c r="R1234" s="55">
        <v>53.260399999999997</v>
      </c>
      <c r="S1234" s="55">
        <v>20.900300000000001</v>
      </c>
      <c r="T1234" s="55">
        <v>53.253500000000003</v>
      </c>
      <c r="U1234" s="55">
        <v>20.917899999999999</v>
      </c>
      <c r="V1234" s="53" t="s">
        <v>95</v>
      </c>
      <c r="W1234" s="85">
        <v>0</v>
      </c>
      <c r="X1234" s="87">
        <v>0</v>
      </c>
      <c r="Y1234" s="1" t="s">
        <v>7166</v>
      </c>
    </row>
    <row r="1235" spans="1:25" ht="50.1" hidden="1" customHeight="1" x14ac:dyDescent="0.25">
      <c r="A1235" s="53" t="s">
        <v>95</v>
      </c>
      <c r="B1235" s="53" t="str">
        <f>IF(COUNTIF('Aglomeracje 2022 r.'!$C$13:$C$207,' Dane pomocnicze (ze spr. 21)'!C1235)=1,"TAK",IF(COUNTIF('Aglomeracje 2022 r.'!$C$13:$C$207,' Dane pomocnicze (ze spr. 21)'!C1235)&gt;1,"TAK, UWAGA, wystepuje w sprawozdaniu więcej niż jeden raz!!!","BRAK"))</f>
        <v>BRAK</v>
      </c>
      <c r="C1235" s="53" t="s">
        <v>1326</v>
      </c>
      <c r="D1235" s="53" t="s">
        <v>2433</v>
      </c>
      <c r="E1235" s="53" t="s">
        <v>1650</v>
      </c>
      <c r="F1235" s="53" t="s">
        <v>2385</v>
      </c>
      <c r="G1235" s="53" t="s">
        <v>2389</v>
      </c>
      <c r="H1235" s="53" t="s">
        <v>2041</v>
      </c>
      <c r="I1235" s="53" t="s">
        <v>1820</v>
      </c>
      <c r="J1235" s="53" t="s">
        <v>1809</v>
      </c>
      <c r="K1235" s="53" t="s">
        <v>2433</v>
      </c>
      <c r="L1235" s="53" t="s">
        <v>3715</v>
      </c>
      <c r="M1235" s="53" t="s">
        <v>2433</v>
      </c>
      <c r="N1235" s="53" t="s">
        <v>4989</v>
      </c>
      <c r="O1235" s="54">
        <v>31987</v>
      </c>
      <c r="P1235" s="53" t="s">
        <v>4990</v>
      </c>
      <c r="Q1235" s="53">
        <v>2</v>
      </c>
      <c r="R1235" s="55">
        <v>52.154200000000003</v>
      </c>
      <c r="S1235" s="55">
        <v>20.924900000000001</v>
      </c>
      <c r="T1235" s="55">
        <v>0</v>
      </c>
      <c r="U1235" s="55">
        <v>0</v>
      </c>
      <c r="V1235" s="53" t="s">
        <v>95</v>
      </c>
      <c r="W1235" s="85">
        <v>3.8839999999999999</v>
      </c>
      <c r="X1235" s="87">
        <v>1.5</v>
      </c>
      <c r="Y1235" s="1" t="s">
        <v>7745</v>
      </c>
    </row>
    <row r="1236" spans="1:25" ht="50.1" hidden="1" customHeight="1" x14ac:dyDescent="0.25">
      <c r="A1236" s="53" t="s">
        <v>95</v>
      </c>
      <c r="B1236" s="53" t="str">
        <f>IF(COUNTIF('Aglomeracje 2022 r.'!$C$13:$C$207,' Dane pomocnicze (ze spr. 21)'!C1236)=1,"TAK",IF(COUNTIF('Aglomeracje 2022 r.'!$C$13:$C$207,' Dane pomocnicze (ze spr. 21)'!C1236)&gt;1,"TAK, UWAGA, wystepuje w sprawozdaniu więcej niż jeden raz!!!","BRAK"))</f>
        <v>BRAK</v>
      </c>
      <c r="C1236" s="53" t="s">
        <v>1327</v>
      </c>
      <c r="D1236" s="53" t="s">
        <v>2436</v>
      </c>
      <c r="E1236" s="53" t="s">
        <v>1639</v>
      </c>
      <c r="F1236" s="53" t="s">
        <v>2385</v>
      </c>
      <c r="G1236" s="53" t="s">
        <v>2437</v>
      </c>
      <c r="H1236" s="53" t="s">
        <v>2407</v>
      </c>
      <c r="I1236" s="53" t="s">
        <v>1820</v>
      </c>
      <c r="J1236" s="53" t="s">
        <v>1809</v>
      </c>
      <c r="K1236" s="53" t="s">
        <v>2436</v>
      </c>
      <c r="L1236" s="53" t="s">
        <v>3617</v>
      </c>
      <c r="M1236" s="53" t="s">
        <v>4994</v>
      </c>
      <c r="N1236" s="53" t="s">
        <v>4995</v>
      </c>
      <c r="O1236" s="54">
        <v>25710</v>
      </c>
      <c r="P1236" s="53" t="s">
        <v>4996</v>
      </c>
      <c r="Q1236" s="53">
        <v>1</v>
      </c>
      <c r="R1236" s="55">
        <v>52.863199999999999</v>
      </c>
      <c r="S1236" s="55">
        <v>21.1</v>
      </c>
      <c r="T1236" s="55">
        <v>52.8461</v>
      </c>
      <c r="U1236" s="55">
        <v>21.0961</v>
      </c>
      <c r="V1236" s="53" t="s">
        <v>95</v>
      </c>
      <c r="W1236" s="85">
        <v>0.69</v>
      </c>
      <c r="X1236" s="87">
        <v>0</v>
      </c>
      <c r="Y1236" s="1" t="s">
        <v>7746</v>
      </c>
    </row>
    <row r="1237" spans="1:25" ht="50.1" hidden="1" customHeight="1" x14ac:dyDescent="0.25">
      <c r="A1237" s="53" t="s">
        <v>95</v>
      </c>
      <c r="B1237" s="53" t="str">
        <f>IF(COUNTIF('Aglomeracje 2022 r.'!$C$13:$C$207,' Dane pomocnicze (ze spr. 21)'!C1237)=1,"TAK",IF(COUNTIF('Aglomeracje 2022 r.'!$C$13:$C$207,' Dane pomocnicze (ze spr. 21)'!C1237)&gt;1,"TAK, UWAGA, wystepuje w sprawozdaniu więcej niż jeden raz!!!","BRAK"))</f>
        <v>BRAK</v>
      </c>
      <c r="C1237" s="53" t="s">
        <v>1328</v>
      </c>
      <c r="D1237" s="53" t="s">
        <v>2438</v>
      </c>
      <c r="E1237" s="53" t="s">
        <v>1639</v>
      </c>
      <c r="F1237" s="53" t="s">
        <v>2385</v>
      </c>
      <c r="G1237" s="53" t="s">
        <v>2406</v>
      </c>
      <c r="H1237" s="53" t="s">
        <v>2407</v>
      </c>
      <c r="I1237" s="53" t="s">
        <v>1820</v>
      </c>
      <c r="J1237" s="53" t="s">
        <v>1809</v>
      </c>
      <c r="K1237" s="53" t="s">
        <v>2438</v>
      </c>
      <c r="L1237" s="53" t="s">
        <v>3641</v>
      </c>
      <c r="M1237" s="53" t="s">
        <v>2438</v>
      </c>
      <c r="N1237" s="53" t="s">
        <v>4997</v>
      </c>
      <c r="O1237" s="54">
        <v>21050</v>
      </c>
      <c r="P1237" s="53" t="s">
        <v>4998</v>
      </c>
      <c r="Q1237" s="53">
        <v>1</v>
      </c>
      <c r="R1237" s="55">
        <v>52.417299999999997</v>
      </c>
      <c r="S1237" s="55">
        <v>21.183</v>
      </c>
      <c r="T1237" s="55">
        <v>52.427999999999997</v>
      </c>
      <c r="U1237" s="55">
        <v>21.15</v>
      </c>
      <c r="V1237" s="53" t="s">
        <v>95</v>
      </c>
      <c r="W1237" s="85">
        <v>3</v>
      </c>
      <c r="X1237" s="87">
        <v>4.5</v>
      </c>
      <c r="Y1237" s="1" t="s">
        <v>7747</v>
      </c>
    </row>
    <row r="1238" spans="1:25" ht="50.1" hidden="1" customHeight="1" x14ac:dyDescent="0.25">
      <c r="A1238" s="53" t="s">
        <v>95</v>
      </c>
      <c r="B1238" s="53" t="str">
        <f>IF(COUNTIF('Aglomeracje 2022 r.'!$C$13:$C$207,' Dane pomocnicze (ze spr. 21)'!C1238)=1,"TAK",IF(COUNTIF('Aglomeracje 2022 r.'!$C$13:$C$207,' Dane pomocnicze (ze spr. 21)'!C1238)&gt;1,"TAK, UWAGA, wystepuje w sprawozdaniu więcej niż jeden raz!!!","BRAK"))</f>
        <v>BRAK</v>
      </c>
      <c r="C1238" s="53" t="s">
        <v>1329</v>
      </c>
      <c r="D1238" s="53" t="s">
        <v>2439</v>
      </c>
      <c r="E1238" s="53" t="s">
        <v>1639</v>
      </c>
      <c r="F1238" s="53" t="s">
        <v>2385</v>
      </c>
      <c r="G1238" s="53" t="s">
        <v>2400</v>
      </c>
      <c r="H1238" s="53" t="s">
        <v>95</v>
      </c>
      <c r="I1238" s="53" t="s">
        <v>1820</v>
      </c>
      <c r="J1238" s="53" t="s">
        <v>1809</v>
      </c>
      <c r="K1238" s="53" t="s">
        <v>2439</v>
      </c>
      <c r="L1238" s="53" t="s">
        <v>3669</v>
      </c>
      <c r="M1238" s="53" t="s">
        <v>2439</v>
      </c>
      <c r="N1238" s="53" t="s">
        <v>4999</v>
      </c>
      <c r="O1238" s="54">
        <v>22329</v>
      </c>
      <c r="P1238" s="53" t="s">
        <v>5000</v>
      </c>
      <c r="Q1238" s="53">
        <v>1</v>
      </c>
      <c r="R1238" s="55">
        <v>52.092599999999997</v>
      </c>
      <c r="S1238" s="55">
        <v>21.115100000000002</v>
      </c>
      <c r="T1238" s="55">
        <v>52.107599999999998</v>
      </c>
      <c r="U1238" s="55">
        <v>21.1431</v>
      </c>
      <c r="V1238" s="53" t="s">
        <v>95</v>
      </c>
      <c r="W1238" s="85">
        <v>0</v>
      </c>
      <c r="X1238" s="87">
        <v>0</v>
      </c>
      <c r="Y1238" s="1" t="s">
        <v>7166</v>
      </c>
    </row>
    <row r="1239" spans="1:25" ht="50.1" hidden="1" customHeight="1" x14ac:dyDescent="0.25">
      <c r="A1239" s="53" t="s">
        <v>95</v>
      </c>
      <c r="B1239" s="53" t="str">
        <f>IF(COUNTIF('Aglomeracje 2022 r.'!$C$13:$C$207,' Dane pomocnicze (ze spr. 21)'!C1239)=1,"TAK",IF(COUNTIF('Aglomeracje 2022 r.'!$C$13:$C$207,' Dane pomocnicze (ze spr. 21)'!C1239)&gt;1,"TAK, UWAGA, wystepuje w sprawozdaniu więcej niż jeden raz!!!","BRAK"))</f>
        <v>BRAK</v>
      </c>
      <c r="C1239" s="53" t="s">
        <v>1330</v>
      </c>
      <c r="D1239" s="53" t="s">
        <v>2440</v>
      </c>
      <c r="E1239" s="53" t="s">
        <v>1639</v>
      </c>
      <c r="F1239" s="53" t="s">
        <v>2385</v>
      </c>
      <c r="G1239" s="53" t="s">
        <v>2387</v>
      </c>
      <c r="H1239" s="53" t="s">
        <v>1935</v>
      </c>
      <c r="I1239" s="53" t="s">
        <v>1820</v>
      </c>
      <c r="J1239" s="53" t="s">
        <v>1809</v>
      </c>
      <c r="K1239" s="53" t="s">
        <v>5001</v>
      </c>
      <c r="L1239" s="53" t="s">
        <v>3617</v>
      </c>
      <c r="M1239" s="53" t="s">
        <v>5002</v>
      </c>
      <c r="N1239" s="53" t="s">
        <v>5003</v>
      </c>
      <c r="O1239" s="54">
        <v>26115</v>
      </c>
      <c r="P1239" s="53" t="s">
        <v>5004</v>
      </c>
      <c r="Q1239" s="53">
        <v>1</v>
      </c>
      <c r="R1239" s="55">
        <v>51.472523440000003</v>
      </c>
      <c r="S1239" s="55">
        <v>21.444199999999999</v>
      </c>
      <c r="T1239" s="55">
        <v>51.481900000000003</v>
      </c>
      <c r="U1239" s="55">
        <v>21.491599999999998</v>
      </c>
      <c r="V1239" s="53" t="s">
        <v>95</v>
      </c>
      <c r="W1239" s="85">
        <v>3.5</v>
      </c>
      <c r="X1239" s="87">
        <v>0.7</v>
      </c>
      <c r="Y1239" s="1" t="s">
        <v>7748</v>
      </c>
    </row>
    <row r="1240" spans="1:25" ht="50.1" hidden="1" customHeight="1" x14ac:dyDescent="0.25">
      <c r="A1240" s="53" t="s">
        <v>95</v>
      </c>
      <c r="B1240" s="53" t="str">
        <f>IF(COUNTIF('Aglomeracje 2022 r.'!$C$13:$C$207,' Dane pomocnicze (ze spr. 21)'!C1240)=1,"TAK",IF(COUNTIF('Aglomeracje 2022 r.'!$C$13:$C$207,' Dane pomocnicze (ze spr. 21)'!C1240)&gt;1,"TAK, UWAGA, wystepuje w sprawozdaniu więcej niż jeden raz!!!","BRAK"))</f>
        <v>BRAK</v>
      </c>
      <c r="C1240" s="53" t="s">
        <v>1331</v>
      </c>
      <c r="D1240" s="53" t="s">
        <v>2441</v>
      </c>
      <c r="E1240" s="53" t="s">
        <v>1639</v>
      </c>
      <c r="F1240" s="53" t="s">
        <v>2385</v>
      </c>
      <c r="G1240" s="53" t="s">
        <v>2442</v>
      </c>
      <c r="H1240" s="53" t="s">
        <v>95</v>
      </c>
      <c r="I1240" s="53" t="s">
        <v>1820</v>
      </c>
      <c r="J1240" s="53" t="s">
        <v>1809</v>
      </c>
      <c r="K1240" s="53" t="s">
        <v>2441</v>
      </c>
      <c r="L1240" s="53" t="s">
        <v>3669</v>
      </c>
      <c r="M1240" s="53" t="s">
        <v>2441</v>
      </c>
      <c r="N1240" s="53" t="s">
        <v>5005</v>
      </c>
      <c r="O1240" s="54">
        <v>30853</v>
      </c>
      <c r="P1240" s="53" t="s">
        <v>5006</v>
      </c>
      <c r="Q1240" s="53">
        <v>1</v>
      </c>
      <c r="R1240" s="55">
        <v>52.589700000000001</v>
      </c>
      <c r="S1240" s="55">
        <v>21.451699999999999</v>
      </c>
      <c r="T1240" s="55">
        <v>52.570999999999998</v>
      </c>
      <c r="U1240" s="55">
        <v>21.432500000000001</v>
      </c>
      <c r="V1240" s="53" t="s">
        <v>95</v>
      </c>
      <c r="W1240" s="85">
        <v>3.06</v>
      </c>
      <c r="X1240" s="87">
        <v>2.6</v>
      </c>
      <c r="Y1240" s="1" t="s">
        <v>7749</v>
      </c>
    </row>
    <row r="1241" spans="1:25" ht="50.1" hidden="1" customHeight="1" x14ac:dyDescent="0.25">
      <c r="A1241" s="53" t="s">
        <v>95</v>
      </c>
      <c r="B1241" s="53" t="str">
        <f>IF(COUNTIF('Aglomeracje 2022 r.'!$C$13:$C$207,' Dane pomocnicze (ze spr. 21)'!C1241)=1,"TAK",IF(COUNTIF('Aglomeracje 2022 r.'!$C$13:$C$207,' Dane pomocnicze (ze spr. 21)'!C1241)&gt;1,"TAK, UWAGA, wystepuje w sprawozdaniu więcej niż jeden raz!!!","BRAK"))</f>
        <v>BRAK</v>
      </c>
      <c r="C1241" s="53" t="s">
        <v>1332</v>
      </c>
      <c r="D1241" s="53" t="s">
        <v>2443</v>
      </c>
      <c r="E1241" s="53" t="s">
        <v>1639</v>
      </c>
      <c r="F1241" s="53" t="s">
        <v>2385</v>
      </c>
      <c r="G1241" s="53" t="s">
        <v>2444</v>
      </c>
      <c r="H1241" s="53" t="s">
        <v>95</v>
      </c>
      <c r="I1241" s="53" t="s">
        <v>1820</v>
      </c>
      <c r="J1241" s="53" t="s">
        <v>1809</v>
      </c>
      <c r="K1241" s="53" t="s">
        <v>2443</v>
      </c>
      <c r="L1241" s="53" t="s">
        <v>3617</v>
      </c>
      <c r="M1241" s="53" t="s">
        <v>5007</v>
      </c>
      <c r="N1241" s="53" t="s">
        <v>5008</v>
      </c>
      <c r="O1241" s="54">
        <v>39238</v>
      </c>
      <c r="P1241" s="53" t="s">
        <v>5009</v>
      </c>
      <c r="Q1241" s="53">
        <v>1</v>
      </c>
      <c r="R1241" s="55">
        <v>51.8992</v>
      </c>
      <c r="S1241" s="55">
        <v>21.616599999999998</v>
      </c>
      <c r="T1241" s="55">
        <v>51.8887</v>
      </c>
      <c r="U1241" s="55">
        <v>21.587599999999998</v>
      </c>
      <c r="V1241" s="53" t="s">
        <v>95</v>
      </c>
      <c r="W1241" s="85">
        <v>0</v>
      </c>
      <c r="X1241" s="87">
        <v>0</v>
      </c>
      <c r="Y1241" s="1" t="s">
        <v>7166</v>
      </c>
    </row>
    <row r="1242" spans="1:25" ht="50.1" hidden="1" customHeight="1" x14ac:dyDescent="0.25">
      <c r="A1242" s="53" t="s">
        <v>95</v>
      </c>
      <c r="B1242" s="53" t="str">
        <f>IF(COUNTIF('Aglomeracje 2022 r.'!$C$13:$C$207,' Dane pomocnicze (ze spr. 21)'!C1242)=1,"TAK",IF(COUNTIF('Aglomeracje 2022 r.'!$C$13:$C$207,' Dane pomocnicze (ze spr. 21)'!C1242)&gt;1,"TAK, UWAGA, wystepuje w sprawozdaniu więcej niż jeden raz!!!","BRAK"))</f>
        <v>BRAK</v>
      </c>
      <c r="C1242" s="53" t="s">
        <v>1333</v>
      </c>
      <c r="D1242" s="53" t="s">
        <v>2445</v>
      </c>
      <c r="E1242" s="53" t="s">
        <v>1639</v>
      </c>
      <c r="F1242" s="53" t="s">
        <v>2385</v>
      </c>
      <c r="G1242" s="53" t="s">
        <v>2446</v>
      </c>
      <c r="H1242" s="53" t="s">
        <v>95</v>
      </c>
      <c r="I1242" s="53" t="s">
        <v>1820</v>
      </c>
      <c r="J1242" s="53" t="s">
        <v>1809</v>
      </c>
      <c r="K1242" s="53" t="s">
        <v>2445</v>
      </c>
      <c r="L1242" s="53" t="s">
        <v>3669</v>
      </c>
      <c r="M1242" s="53" t="s">
        <v>2445</v>
      </c>
      <c r="N1242" s="53" t="s">
        <v>5010</v>
      </c>
      <c r="O1242" s="54">
        <v>26583</v>
      </c>
      <c r="P1242" s="53" t="s">
        <v>5011</v>
      </c>
      <c r="Q1242" s="53">
        <v>1</v>
      </c>
      <c r="R1242" s="55">
        <v>52.340600000000002</v>
      </c>
      <c r="S1242" s="55">
        <v>20.886536499999998</v>
      </c>
      <c r="T1242" s="55">
        <v>52.334791670000001</v>
      </c>
      <c r="U1242" s="55">
        <v>20.92387222</v>
      </c>
      <c r="V1242" s="53" t="s">
        <v>95</v>
      </c>
      <c r="W1242" s="85">
        <v>35.5</v>
      </c>
      <c r="X1242" s="87">
        <v>1.2</v>
      </c>
      <c r="Y1242" s="1" t="s">
        <v>7750</v>
      </c>
    </row>
    <row r="1243" spans="1:25" ht="50.1" hidden="1" customHeight="1" x14ac:dyDescent="0.25">
      <c r="A1243" s="53" t="s">
        <v>95</v>
      </c>
      <c r="B1243" s="53" t="str">
        <f>IF(COUNTIF('Aglomeracje 2022 r.'!$C$13:$C$207,' Dane pomocnicze (ze spr. 21)'!C1243)=1,"TAK",IF(COUNTIF('Aglomeracje 2022 r.'!$C$13:$C$207,' Dane pomocnicze (ze spr. 21)'!C1243)&gt;1,"TAK, UWAGA, wystepuje w sprawozdaniu więcej niż jeden raz!!!","BRAK"))</f>
        <v>BRAK</v>
      </c>
      <c r="C1243" s="53" t="s">
        <v>1334</v>
      </c>
      <c r="D1243" s="53" t="s">
        <v>2447</v>
      </c>
      <c r="E1243" s="53" t="s">
        <v>1639</v>
      </c>
      <c r="F1243" s="53" t="s">
        <v>2385</v>
      </c>
      <c r="G1243" s="53" t="s">
        <v>2448</v>
      </c>
      <c r="H1243" s="53" t="s">
        <v>2407</v>
      </c>
      <c r="I1243" s="53" t="s">
        <v>1820</v>
      </c>
      <c r="J1243" s="53" t="s">
        <v>1809</v>
      </c>
      <c r="K1243" s="53" t="s">
        <v>2447</v>
      </c>
      <c r="L1243" s="53" t="s">
        <v>3669</v>
      </c>
      <c r="M1243" s="53" t="s">
        <v>5012</v>
      </c>
      <c r="N1243" s="53" t="s">
        <v>5013</v>
      </c>
      <c r="O1243" s="54">
        <v>20211</v>
      </c>
      <c r="P1243" s="53" t="s">
        <v>5014</v>
      </c>
      <c r="Q1243" s="53">
        <v>1</v>
      </c>
      <c r="R1243" s="55">
        <v>52.513399999999997</v>
      </c>
      <c r="S1243" s="55">
        <v>21.073499999999999</v>
      </c>
      <c r="T1243" s="55">
        <v>52.488611110000001</v>
      </c>
      <c r="U1243" s="55">
        <v>20.89722222</v>
      </c>
      <c r="V1243" s="53" t="s">
        <v>95</v>
      </c>
      <c r="W1243" s="85">
        <v>0</v>
      </c>
      <c r="X1243" s="87">
        <v>0.7</v>
      </c>
      <c r="Y1243" s="1" t="s">
        <v>7327</v>
      </c>
    </row>
    <row r="1244" spans="1:25" ht="50.1" hidden="1" customHeight="1" x14ac:dyDescent="0.25">
      <c r="A1244" s="53" t="s">
        <v>95</v>
      </c>
      <c r="B1244" s="53" t="str">
        <f>IF(COUNTIF('Aglomeracje 2022 r.'!$C$13:$C$207,' Dane pomocnicze (ze spr. 21)'!C1244)=1,"TAK",IF(COUNTIF('Aglomeracje 2022 r.'!$C$13:$C$207,' Dane pomocnicze (ze spr. 21)'!C1244)&gt;1,"TAK, UWAGA, wystepuje w sprawozdaniu więcej niż jeden raz!!!","BRAK"))</f>
        <v>BRAK</v>
      </c>
      <c r="C1244" s="53" t="s">
        <v>1335</v>
      </c>
      <c r="D1244" s="53" t="s">
        <v>2450</v>
      </c>
      <c r="E1244" s="53" t="s">
        <v>1745</v>
      </c>
      <c r="F1244" s="53" t="s">
        <v>2385</v>
      </c>
      <c r="G1244" s="53" t="s">
        <v>2388</v>
      </c>
      <c r="H1244" s="53" t="s">
        <v>2041</v>
      </c>
      <c r="I1244" s="53" t="s">
        <v>1820</v>
      </c>
      <c r="J1244" s="53" t="s">
        <v>1809</v>
      </c>
      <c r="K1244" s="53" t="s">
        <v>2450</v>
      </c>
      <c r="L1244" s="53" t="s">
        <v>3669</v>
      </c>
      <c r="M1244" s="53" t="s">
        <v>2450</v>
      </c>
      <c r="N1244" s="53" t="s">
        <v>5019</v>
      </c>
      <c r="O1244" s="54">
        <v>19579</v>
      </c>
      <c r="P1244" s="53" t="s">
        <v>5020</v>
      </c>
      <c r="Q1244" s="53">
        <v>0</v>
      </c>
      <c r="R1244" s="55">
        <v>52.14</v>
      </c>
      <c r="S1244" s="55">
        <v>20.71</v>
      </c>
      <c r="T1244" s="55">
        <v>52.074100000000001</v>
      </c>
      <c r="U1244" s="55">
        <v>20.403500000000001</v>
      </c>
      <c r="V1244" s="53" t="s">
        <v>95</v>
      </c>
      <c r="W1244" s="85">
        <v>0</v>
      </c>
      <c r="X1244" s="87">
        <v>0</v>
      </c>
      <c r="Y1244" s="1" t="s">
        <v>7166</v>
      </c>
    </row>
    <row r="1245" spans="1:25" ht="50.1" hidden="1" customHeight="1" x14ac:dyDescent="0.25">
      <c r="A1245" s="53" t="s">
        <v>95</v>
      </c>
      <c r="B1245" s="53" t="str">
        <f>IF(COUNTIF('Aglomeracje 2022 r.'!$C$13:$C$207,' Dane pomocnicze (ze spr. 21)'!C1245)=1,"TAK",IF(COUNTIF('Aglomeracje 2022 r.'!$C$13:$C$207,' Dane pomocnicze (ze spr. 21)'!C1245)&gt;1,"TAK, UWAGA, wystepuje w sprawozdaniu więcej niż jeden raz!!!","BRAK"))</f>
        <v>BRAK</v>
      </c>
      <c r="C1245" s="53" t="s">
        <v>1336</v>
      </c>
      <c r="D1245" s="53" t="s">
        <v>2451</v>
      </c>
      <c r="E1245" s="53" t="s">
        <v>1639</v>
      </c>
      <c r="F1245" s="53" t="s">
        <v>2385</v>
      </c>
      <c r="G1245" s="53" t="s">
        <v>2432</v>
      </c>
      <c r="H1245" s="53" t="s">
        <v>2407</v>
      </c>
      <c r="I1245" s="53" t="s">
        <v>1820</v>
      </c>
      <c r="J1245" s="53" t="s">
        <v>1809</v>
      </c>
      <c r="K1245" s="53" t="s">
        <v>2451</v>
      </c>
      <c r="L1245" s="53" t="s">
        <v>3617</v>
      </c>
      <c r="M1245" s="53" t="s">
        <v>5021</v>
      </c>
      <c r="N1245" s="53" t="s">
        <v>5022</v>
      </c>
      <c r="O1245" s="54">
        <v>23444</v>
      </c>
      <c r="P1245" s="53" t="s">
        <v>5023</v>
      </c>
      <c r="Q1245" s="53">
        <v>1</v>
      </c>
      <c r="R1245" s="55">
        <v>53.01982778</v>
      </c>
      <c r="S1245" s="55">
        <v>20.881961109999999</v>
      </c>
      <c r="T1245" s="55">
        <v>53.00578333</v>
      </c>
      <c r="U1245" s="55">
        <v>20.90893333</v>
      </c>
      <c r="V1245" s="53" t="s">
        <v>95</v>
      </c>
      <c r="W1245" s="85">
        <v>0</v>
      </c>
      <c r="X1245" s="87">
        <v>0</v>
      </c>
      <c r="Y1245" s="1" t="s">
        <v>7166</v>
      </c>
    </row>
    <row r="1246" spans="1:25" ht="50.1" hidden="1" customHeight="1" x14ac:dyDescent="0.25">
      <c r="A1246" s="53" t="s">
        <v>95</v>
      </c>
      <c r="B1246" s="53" t="str">
        <f>IF(COUNTIF('Aglomeracje 2022 r.'!$C$13:$C$207,' Dane pomocnicze (ze spr. 21)'!C1246)=1,"TAK",IF(COUNTIF('Aglomeracje 2022 r.'!$C$13:$C$207,' Dane pomocnicze (ze spr. 21)'!C1246)&gt;1,"TAK, UWAGA, wystepuje w sprawozdaniu więcej niż jeden raz!!!","BRAK"))</f>
        <v>BRAK</v>
      </c>
      <c r="C1246" s="53" t="s">
        <v>1337</v>
      </c>
      <c r="D1246" s="53" t="s">
        <v>2452</v>
      </c>
      <c r="E1246" s="53" t="s">
        <v>1639</v>
      </c>
      <c r="F1246" s="53" t="s">
        <v>2385</v>
      </c>
      <c r="G1246" s="53" t="s">
        <v>2453</v>
      </c>
      <c r="H1246" s="53" t="s">
        <v>95</v>
      </c>
      <c r="I1246" s="53" t="s">
        <v>1820</v>
      </c>
      <c r="J1246" s="53" t="s">
        <v>1809</v>
      </c>
      <c r="K1246" s="53" t="s">
        <v>2452</v>
      </c>
      <c r="L1246" s="53" t="s">
        <v>3669</v>
      </c>
      <c r="M1246" s="53" t="s">
        <v>2452</v>
      </c>
      <c r="N1246" s="53" t="s">
        <v>5024</v>
      </c>
      <c r="O1246" s="54">
        <v>12173</v>
      </c>
      <c r="P1246" s="53" t="s">
        <v>5025</v>
      </c>
      <c r="Q1246" s="53">
        <v>1</v>
      </c>
      <c r="R1246" s="55">
        <v>51.236499999999999</v>
      </c>
      <c r="S1246" s="55">
        <v>20.8429</v>
      </c>
      <c r="T1246" s="55">
        <v>51.237900000000003</v>
      </c>
      <c r="U1246" s="55">
        <v>20.841799999999999</v>
      </c>
      <c r="V1246" s="53" t="s">
        <v>95</v>
      </c>
      <c r="W1246" s="85">
        <v>18.454000000000001</v>
      </c>
      <c r="X1246" s="87">
        <v>0</v>
      </c>
      <c r="Y1246" s="1" t="s">
        <v>7751</v>
      </c>
    </row>
    <row r="1247" spans="1:25" ht="50.1" hidden="1" customHeight="1" x14ac:dyDescent="0.25">
      <c r="A1247" s="53" t="s">
        <v>95</v>
      </c>
      <c r="B1247" s="53" t="str">
        <f>IF(COUNTIF('Aglomeracje 2022 r.'!$C$13:$C$207,' Dane pomocnicze (ze spr. 21)'!C1247)=1,"TAK",IF(COUNTIF('Aglomeracje 2022 r.'!$C$13:$C$207,' Dane pomocnicze (ze spr. 21)'!C1247)&gt;1,"TAK, UWAGA, wystepuje w sprawozdaniu więcej niż jeden raz!!!","BRAK"))</f>
        <v>BRAK</v>
      </c>
      <c r="C1247" s="53" t="s">
        <v>1338</v>
      </c>
      <c r="D1247" s="53" t="s">
        <v>2454</v>
      </c>
      <c r="E1247" s="53" t="s">
        <v>1639</v>
      </c>
      <c r="F1247" s="53" t="s">
        <v>2385</v>
      </c>
      <c r="G1247" s="53" t="s">
        <v>2400</v>
      </c>
      <c r="H1247" s="53" t="s">
        <v>95</v>
      </c>
      <c r="I1247" s="53" t="s">
        <v>1820</v>
      </c>
      <c r="J1247" s="53" t="s">
        <v>1809</v>
      </c>
      <c r="K1247" s="53" t="s">
        <v>2454</v>
      </c>
      <c r="L1247" s="53" t="s">
        <v>3669</v>
      </c>
      <c r="M1247" s="53" t="s">
        <v>2454</v>
      </c>
      <c r="N1247" s="53" t="s">
        <v>5026</v>
      </c>
      <c r="O1247" s="54">
        <v>21798</v>
      </c>
      <c r="P1247" s="53" t="s">
        <v>5027</v>
      </c>
      <c r="Q1247" s="53">
        <v>1</v>
      </c>
      <c r="R1247" s="55">
        <v>51.980899999999998</v>
      </c>
      <c r="S1247" s="55">
        <v>21.2179</v>
      </c>
      <c r="T1247" s="55">
        <v>52.007899999999999</v>
      </c>
      <c r="U1247" s="55">
        <v>21.220400000000001</v>
      </c>
      <c r="V1247" s="53" t="s">
        <v>95</v>
      </c>
      <c r="W1247" s="85">
        <v>0</v>
      </c>
      <c r="X1247" s="87">
        <v>0</v>
      </c>
      <c r="Y1247" s="1" t="s">
        <v>7166</v>
      </c>
    </row>
    <row r="1248" spans="1:25" ht="50.1" hidden="1" customHeight="1" x14ac:dyDescent="0.25">
      <c r="A1248" s="53" t="s">
        <v>95</v>
      </c>
      <c r="B1248" s="53" t="str">
        <f>IF(COUNTIF('Aglomeracje 2022 r.'!$C$13:$C$207,' Dane pomocnicze (ze spr. 21)'!C1248)=1,"TAK",IF(COUNTIF('Aglomeracje 2022 r.'!$C$13:$C$207,' Dane pomocnicze (ze spr. 21)'!C1248)&gt;1,"TAK, UWAGA, wystepuje w sprawozdaniu więcej niż jeden raz!!!","BRAK"))</f>
        <v>BRAK</v>
      </c>
      <c r="C1248" s="53" t="s">
        <v>1339</v>
      </c>
      <c r="D1248" s="53" t="s">
        <v>2455</v>
      </c>
      <c r="E1248" s="53" t="s">
        <v>1650</v>
      </c>
      <c r="F1248" s="53" t="s">
        <v>2385</v>
      </c>
      <c r="G1248" s="53" t="s">
        <v>2456</v>
      </c>
      <c r="H1248" s="53" t="s">
        <v>1812</v>
      </c>
      <c r="I1248" s="53" t="s">
        <v>1820</v>
      </c>
      <c r="J1248" s="53" t="s">
        <v>1809</v>
      </c>
      <c r="K1248" s="53" t="s">
        <v>2455</v>
      </c>
      <c r="L1248" s="53" t="s">
        <v>3617</v>
      </c>
      <c r="M1248" s="53" t="s">
        <v>5028</v>
      </c>
      <c r="N1248" s="53" t="s">
        <v>5029</v>
      </c>
      <c r="O1248" s="54">
        <v>21745</v>
      </c>
      <c r="P1248" s="53" t="s">
        <v>5030</v>
      </c>
      <c r="Q1248" s="53">
        <v>2</v>
      </c>
      <c r="R1248" s="55">
        <v>52.429299999999998</v>
      </c>
      <c r="S1248" s="55">
        <v>19.4603</v>
      </c>
      <c r="T1248" s="55">
        <v>0</v>
      </c>
      <c r="U1248" s="55">
        <v>0</v>
      </c>
      <c r="V1248" s="53" t="s">
        <v>95</v>
      </c>
      <c r="W1248" s="85">
        <v>0</v>
      </c>
      <c r="X1248" s="87">
        <v>0</v>
      </c>
      <c r="Y1248" s="1" t="s">
        <v>7166</v>
      </c>
    </row>
    <row r="1249" spans="1:25" ht="50.1" hidden="1" customHeight="1" x14ac:dyDescent="0.25">
      <c r="A1249" s="53" t="s">
        <v>95</v>
      </c>
      <c r="B1249" s="53" t="str">
        <f>IF(COUNTIF('Aglomeracje 2022 r.'!$C$13:$C$207,' Dane pomocnicze (ze spr. 21)'!C1249)=1,"TAK",IF(COUNTIF('Aglomeracje 2022 r.'!$C$13:$C$207,' Dane pomocnicze (ze spr. 21)'!C1249)&gt;1,"TAK, UWAGA, wystepuje w sprawozdaniu więcej niż jeden raz!!!","BRAK"))</f>
        <v>BRAK</v>
      </c>
      <c r="C1249" s="53" t="s">
        <v>1340</v>
      </c>
      <c r="D1249" s="53" t="s">
        <v>2457</v>
      </c>
      <c r="E1249" s="53" t="s">
        <v>1639</v>
      </c>
      <c r="F1249" s="53" t="s">
        <v>2385</v>
      </c>
      <c r="G1249" s="53" t="s">
        <v>2458</v>
      </c>
      <c r="H1249" s="53" t="s">
        <v>2407</v>
      </c>
      <c r="I1249" s="53" t="s">
        <v>1820</v>
      </c>
      <c r="J1249" s="53" t="s">
        <v>1809</v>
      </c>
      <c r="K1249" s="53" t="s">
        <v>2457</v>
      </c>
      <c r="L1249" s="53" t="s">
        <v>3669</v>
      </c>
      <c r="M1249" s="53" t="s">
        <v>2457</v>
      </c>
      <c r="N1249" s="53" t="s">
        <v>5031</v>
      </c>
      <c r="O1249" s="54">
        <v>18756</v>
      </c>
      <c r="P1249" s="53" t="s">
        <v>5032</v>
      </c>
      <c r="Q1249" s="53">
        <v>1</v>
      </c>
      <c r="R1249" s="55">
        <v>52.7059</v>
      </c>
      <c r="S1249" s="55">
        <v>21.0913</v>
      </c>
      <c r="T1249" s="55">
        <v>52.693899999999999</v>
      </c>
      <c r="U1249" s="55">
        <v>21.091000000000001</v>
      </c>
      <c r="V1249" s="53" t="s">
        <v>95</v>
      </c>
      <c r="W1249" s="85">
        <v>2.7</v>
      </c>
      <c r="X1249" s="87">
        <v>1</v>
      </c>
      <c r="Y1249" s="1" t="s">
        <v>7752</v>
      </c>
    </row>
    <row r="1250" spans="1:25" ht="50.1" hidden="1" customHeight="1" x14ac:dyDescent="0.25">
      <c r="A1250" s="53" t="s">
        <v>95</v>
      </c>
      <c r="B1250" s="53" t="str">
        <f>IF(COUNTIF('Aglomeracje 2022 r.'!$C$13:$C$207,' Dane pomocnicze (ze spr. 21)'!C1250)=1,"TAK",IF(COUNTIF('Aglomeracje 2022 r.'!$C$13:$C$207,' Dane pomocnicze (ze spr. 21)'!C1250)&gt;1,"TAK, UWAGA, wystepuje w sprawozdaniu więcej niż jeden raz!!!","BRAK"))</f>
        <v>BRAK</v>
      </c>
      <c r="C1250" s="53" t="s">
        <v>1341</v>
      </c>
      <c r="D1250" s="53" t="s">
        <v>2459</v>
      </c>
      <c r="E1250" s="53" t="s">
        <v>1639</v>
      </c>
      <c r="F1250" s="53" t="s">
        <v>2385</v>
      </c>
      <c r="G1250" s="53" t="s">
        <v>2421</v>
      </c>
      <c r="H1250" s="53" t="s">
        <v>2407</v>
      </c>
      <c r="I1250" s="53" t="s">
        <v>1820</v>
      </c>
      <c r="J1250" s="53" t="s">
        <v>1809</v>
      </c>
      <c r="K1250" s="53" t="s">
        <v>5033</v>
      </c>
      <c r="L1250" s="53" t="s">
        <v>3617</v>
      </c>
      <c r="M1250" s="53" t="s">
        <v>2459</v>
      </c>
      <c r="N1250" s="53" t="s">
        <v>5034</v>
      </c>
      <c r="O1250" s="54">
        <v>22350</v>
      </c>
      <c r="P1250" s="53" t="s">
        <v>5035</v>
      </c>
      <c r="Q1250" s="53">
        <v>1</v>
      </c>
      <c r="R1250" s="55">
        <v>52.246299999999998</v>
      </c>
      <c r="S1250" s="55">
        <v>21.2791</v>
      </c>
      <c r="T1250" s="55">
        <v>52.2667</v>
      </c>
      <c r="U1250" s="55">
        <v>21.283300000000001</v>
      </c>
      <c r="V1250" s="53" t="s">
        <v>95</v>
      </c>
      <c r="W1250" s="85">
        <v>13</v>
      </c>
      <c r="X1250" s="87">
        <v>10</v>
      </c>
      <c r="Y1250" s="1" t="s">
        <v>7753</v>
      </c>
    </row>
    <row r="1251" spans="1:25" ht="50.1" hidden="1" customHeight="1" x14ac:dyDescent="0.25">
      <c r="A1251" s="53" t="s">
        <v>95</v>
      </c>
      <c r="B1251" s="53" t="str">
        <f>IF(COUNTIF('Aglomeracje 2022 r.'!$C$13:$C$207,' Dane pomocnicze (ze spr. 21)'!C1251)=1,"TAK",IF(COUNTIF('Aglomeracje 2022 r.'!$C$13:$C$207,' Dane pomocnicze (ze spr. 21)'!C1251)&gt;1,"TAK, UWAGA, wystepuje w sprawozdaniu więcej niż jeden raz!!!","BRAK"))</f>
        <v>BRAK</v>
      </c>
      <c r="C1251" s="53" t="s">
        <v>1342</v>
      </c>
      <c r="D1251" s="53" t="s">
        <v>2461</v>
      </c>
      <c r="E1251" s="53" t="s">
        <v>1639</v>
      </c>
      <c r="F1251" s="53" t="s">
        <v>2385</v>
      </c>
      <c r="G1251" s="53" t="s">
        <v>2409</v>
      </c>
      <c r="H1251" s="53" t="s">
        <v>2041</v>
      </c>
      <c r="I1251" s="53" t="s">
        <v>1820</v>
      </c>
      <c r="J1251" s="53" t="s">
        <v>1809</v>
      </c>
      <c r="K1251" s="53" t="s">
        <v>2461</v>
      </c>
      <c r="L1251" s="53" t="s">
        <v>3715</v>
      </c>
      <c r="M1251" s="53" t="s">
        <v>2461</v>
      </c>
      <c r="N1251" s="53" t="s">
        <v>5038</v>
      </c>
      <c r="O1251" s="54">
        <v>7820</v>
      </c>
      <c r="P1251" s="53" t="s">
        <v>5039</v>
      </c>
      <c r="Q1251" s="53">
        <v>1</v>
      </c>
      <c r="R1251" s="55">
        <v>52.200400000000002</v>
      </c>
      <c r="S1251" s="55">
        <v>20.413900000000002</v>
      </c>
      <c r="T1251" s="55">
        <v>52.205800000000004</v>
      </c>
      <c r="U1251" s="55">
        <v>20.437200000000001</v>
      </c>
      <c r="V1251" s="53" t="s">
        <v>95</v>
      </c>
      <c r="W1251" s="85">
        <v>0.7</v>
      </c>
      <c r="X1251" s="87">
        <v>0</v>
      </c>
      <c r="Y1251" s="1" t="s">
        <v>7395</v>
      </c>
    </row>
    <row r="1252" spans="1:25" ht="50.1" hidden="1" customHeight="1" x14ac:dyDescent="0.25">
      <c r="A1252" s="53" t="s">
        <v>95</v>
      </c>
      <c r="B1252" s="53" t="str">
        <f>IF(COUNTIF('Aglomeracje 2022 r.'!$C$13:$C$207,' Dane pomocnicze (ze spr. 21)'!C1252)=1,"TAK",IF(COUNTIF('Aglomeracje 2022 r.'!$C$13:$C$207,' Dane pomocnicze (ze spr. 21)'!C1252)&gt;1,"TAK, UWAGA, wystepuje w sprawozdaniu więcej niż jeden raz!!!","BRAK"))</f>
        <v>BRAK</v>
      </c>
      <c r="C1252" s="53" t="s">
        <v>1343</v>
      </c>
      <c r="D1252" s="53" t="s">
        <v>2462</v>
      </c>
      <c r="E1252" s="53" t="s">
        <v>1639</v>
      </c>
      <c r="F1252" s="53" t="s">
        <v>2385</v>
      </c>
      <c r="G1252" s="53" t="s">
        <v>2463</v>
      </c>
      <c r="H1252" s="53" t="s">
        <v>1935</v>
      </c>
      <c r="I1252" s="53" t="s">
        <v>1820</v>
      </c>
      <c r="J1252" s="53" t="s">
        <v>1809</v>
      </c>
      <c r="K1252" s="53" t="s">
        <v>2462</v>
      </c>
      <c r="L1252" s="53" t="s">
        <v>3669</v>
      </c>
      <c r="M1252" s="53" t="s">
        <v>2462</v>
      </c>
      <c r="N1252" s="53" t="s">
        <v>5040</v>
      </c>
      <c r="O1252" s="54">
        <v>9967</v>
      </c>
      <c r="P1252" s="53" t="s">
        <v>5041</v>
      </c>
      <c r="Q1252" s="53">
        <v>1</v>
      </c>
      <c r="R1252" s="55">
        <v>51.356099999999998</v>
      </c>
      <c r="S1252" s="55">
        <v>21.5853</v>
      </c>
      <c r="T1252" s="55">
        <v>51.353499999999997</v>
      </c>
      <c r="U1252" s="55">
        <v>21.6006</v>
      </c>
      <c r="V1252" s="53" t="s">
        <v>95</v>
      </c>
      <c r="W1252" s="85">
        <v>1</v>
      </c>
      <c r="X1252" s="87">
        <v>0</v>
      </c>
      <c r="Y1252" s="1" t="s">
        <v>7252</v>
      </c>
    </row>
    <row r="1253" spans="1:25" ht="50.1" hidden="1" customHeight="1" x14ac:dyDescent="0.25">
      <c r="A1253" s="53" t="s">
        <v>95</v>
      </c>
      <c r="B1253" s="53" t="str">
        <f>IF(COUNTIF('Aglomeracje 2022 r.'!$C$13:$C$207,' Dane pomocnicze (ze spr. 21)'!C1253)=1,"TAK",IF(COUNTIF('Aglomeracje 2022 r.'!$C$13:$C$207,' Dane pomocnicze (ze spr. 21)'!C1253)&gt;1,"TAK, UWAGA, wystepuje w sprawozdaniu więcej niż jeden raz!!!","BRAK"))</f>
        <v>BRAK</v>
      </c>
      <c r="C1253" s="53" t="s">
        <v>1344</v>
      </c>
      <c r="D1253" s="53" t="s">
        <v>2464</v>
      </c>
      <c r="E1253" s="53" t="s">
        <v>1639</v>
      </c>
      <c r="F1253" s="53" t="s">
        <v>2385</v>
      </c>
      <c r="G1253" s="53" t="s">
        <v>2465</v>
      </c>
      <c r="H1253" s="53" t="s">
        <v>2395</v>
      </c>
      <c r="I1253" s="53" t="s">
        <v>1820</v>
      </c>
      <c r="J1253" s="53" t="s">
        <v>1809</v>
      </c>
      <c r="K1253" s="53" t="s">
        <v>2464</v>
      </c>
      <c r="L1253" s="53" t="s">
        <v>3669</v>
      </c>
      <c r="M1253" s="53" t="s">
        <v>2464</v>
      </c>
      <c r="N1253" s="53" t="s">
        <v>5042</v>
      </c>
      <c r="O1253" s="54">
        <v>10691</v>
      </c>
      <c r="P1253" s="53" t="s">
        <v>5043</v>
      </c>
      <c r="Q1253" s="53">
        <v>1</v>
      </c>
      <c r="R1253" s="55">
        <v>53.006700000000002</v>
      </c>
      <c r="S1253" s="55">
        <v>19.909199999999998</v>
      </c>
      <c r="T1253" s="55">
        <v>53.056899999999999</v>
      </c>
      <c r="U1253" s="55">
        <v>19.898599999999998</v>
      </c>
      <c r="V1253" s="53" t="s">
        <v>95</v>
      </c>
      <c r="W1253" s="85">
        <v>1.6</v>
      </c>
      <c r="X1253" s="87">
        <v>0</v>
      </c>
      <c r="Y1253" s="1" t="s">
        <v>7287</v>
      </c>
    </row>
    <row r="1254" spans="1:25" ht="50.1" hidden="1" customHeight="1" x14ac:dyDescent="0.25">
      <c r="A1254" s="53" t="s">
        <v>95</v>
      </c>
      <c r="B1254" s="53" t="str">
        <f>IF(COUNTIF('Aglomeracje 2022 r.'!$C$13:$C$207,' Dane pomocnicze (ze spr. 21)'!C1254)=1,"TAK",IF(COUNTIF('Aglomeracje 2022 r.'!$C$13:$C$207,' Dane pomocnicze (ze spr. 21)'!C1254)&gt;1,"TAK, UWAGA, wystepuje w sprawozdaniu więcej niż jeden raz!!!","BRAK"))</f>
        <v>BRAK</v>
      </c>
      <c r="C1254" s="53" t="s">
        <v>1345</v>
      </c>
      <c r="D1254" s="53" t="s">
        <v>2466</v>
      </c>
      <c r="E1254" s="53" t="s">
        <v>1639</v>
      </c>
      <c r="F1254" s="53" t="s">
        <v>2385</v>
      </c>
      <c r="G1254" s="53" t="s">
        <v>2419</v>
      </c>
      <c r="H1254" s="53" t="s">
        <v>2041</v>
      </c>
      <c r="I1254" s="53" t="s">
        <v>1820</v>
      </c>
      <c r="J1254" s="53" t="s">
        <v>1809</v>
      </c>
      <c r="K1254" s="53" t="s">
        <v>2466</v>
      </c>
      <c r="L1254" s="53" t="s">
        <v>3669</v>
      </c>
      <c r="M1254" s="53" t="s">
        <v>2466</v>
      </c>
      <c r="N1254" s="53" t="s">
        <v>5044</v>
      </c>
      <c r="O1254" s="54">
        <v>7633</v>
      </c>
      <c r="P1254" s="53" t="s">
        <v>5045</v>
      </c>
      <c r="Q1254" s="53">
        <v>1</v>
      </c>
      <c r="R1254" s="55">
        <v>51.974116299999999</v>
      </c>
      <c r="S1254" s="55">
        <v>20.513293000000001</v>
      </c>
      <c r="T1254" s="55">
        <v>51.982059999999997</v>
      </c>
      <c r="U1254" s="55">
        <v>20.493639999999999</v>
      </c>
      <c r="V1254" s="53" t="s">
        <v>95</v>
      </c>
      <c r="W1254" s="85">
        <v>3.9</v>
      </c>
      <c r="X1254" s="87">
        <v>0</v>
      </c>
      <c r="Y1254" s="1" t="s">
        <v>7227</v>
      </c>
    </row>
    <row r="1255" spans="1:25" ht="50.1" hidden="1" customHeight="1" x14ac:dyDescent="0.25">
      <c r="A1255" s="53" t="s">
        <v>95</v>
      </c>
      <c r="B1255" s="53" t="str">
        <f>IF(COUNTIF('Aglomeracje 2022 r.'!$C$13:$C$207,' Dane pomocnicze (ze spr. 21)'!C1255)=1,"TAK",IF(COUNTIF('Aglomeracje 2022 r.'!$C$13:$C$207,' Dane pomocnicze (ze spr. 21)'!C1255)&gt;1,"TAK, UWAGA, wystepuje w sprawozdaniu więcej niż jeden raz!!!","BRAK"))</f>
        <v>BRAK</v>
      </c>
      <c r="C1255" s="53" t="s">
        <v>1346</v>
      </c>
      <c r="D1255" s="53" t="s">
        <v>2467</v>
      </c>
      <c r="E1255" s="53" t="s">
        <v>1639</v>
      </c>
      <c r="F1255" s="53" t="s">
        <v>2385</v>
      </c>
      <c r="G1255" s="53" t="s">
        <v>2406</v>
      </c>
      <c r="H1255" s="53" t="s">
        <v>2407</v>
      </c>
      <c r="I1255" s="53" t="s">
        <v>1820</v>
      </c>
      <c r="J1255" s="53" t="s">
        <v>1809</v>
      </c>
      <c r="K1255" s="53" t="s">
        <v>2467</v>
      </c>
      <c r="L1255" s="53" t="s">
        <v>3669</v>
      </c>
      <c r="M1255" s="53" t="s">
        <v>2467</v>
      </c>
      <c r="N1255" s="53" t="s">
        <v>5046</v>
      </c>
      <c r="O1255" s="54">
        <v>5851</v>
      </c>
      <c r="P1255" s="53" t="s">
        <v>5047</v>
      </c>
      <c r="Q1255" s="53">
        <v>1</v>
      </c>
      <c r="R1255" s="55">
        <v>52.425118259999998</v>
      </c>
      <c r="S1255" s="55">
        <v>21.43478468</v>
      </c>
      <c r="T1255" s="55">
        <v>52.425118259999998</v>
      </c>
      <c r="U1255" s="55">
        <v>21.43478468</v>
      </c>
      <c r="V1255" s="53" t="s">
        <v>95</v>
      </c>
      <c r="W1255" s="85">
        <v>9.6</v>
      </c>
      <c r="X1255" s="87">
        <v>0</v>
      </c>
      <c r="Y1255" s="1" t="s">
        <v>7754</v>
      </c>
    </row>
    <row r="1256" spans="1:25" ht="50.1" hidden="1" customHeight="1" x14ac:dyDescent="0.25">
      <c r="A1256" s="53" t="s">
        <v>95</v>
      </c>
      <c r="B1256" s="53" t="str">
        <f>IF(COUNTIF('Aglomeracje 2022 r.'!$C$13:$C$207,' Dane pomocnicze (ze spr. 21)'!C1256)=1,"TAK",IF(COUNTIF('Aglomeracje 2022 r.'!$C$13:$C$207,' Dane pomocnicze (ze spr. 21)'!C1256)&gt;1,"TAK, UWAGA, wystepuje w sprawozdaniu więcej niż jeden raz!!!","BRAK"))</f>
        <v>BRAK</v>
      </c>
      <c r="C1256" s="53" t="s">
        <v>1347</v>
      </c>
      <c r="D1256" s="53" t="s">
        <v>2468</v>
      </c>
      <c r="E1256" s="53" t="s">
        <v>1639</v>
      </c>
      <c r="F1256" s="53" t="s">
        <v>2385</v>
      </c>
      <c r="G1256" s="53" t="s">
        <v>2446</v>
      </c>
      <c r="H1256" s="53" t="s">
        <v>2041</v>
      </c>
      <c r="I1256" s="53" t="s">
        <v>1820</v>
      </c>
      <c r="J1256" s="53" t="s">
        <v>1809</v>
      </c>
      <c r="K1256" s="53" t="s">
        <v>2468</v>
      </c>
      <c r="L1256" s="53" t="s">
        <v>3715</v>
      </c>
      <c r="M1256" s="53" t="s">
        <v>2468</v>
      </c>
      <c r="N1256" s="53" t="s">
        <v>5048</v>
      </c>
      <c r="O1256" s="54">
        <v>24184</v>
      </c>
      <c r="P1256" s="53" t="s">
        <v>5049</v>
      </c>
      <c r="Q1256" s="53">
        <v>1</v>
      </c>
      <c r="R1256" s="55">
        <v>52.250799999999998</v>
      </c>
      <c r="S1256" s="55">
        <v>20.843699999999998</v>
      </c>
      <c r="T1256" s="55">
        <v>52.253599999999999</v>
      </c>
      <c r="U1256" s="55">
        <v>20.831700000000001</v>
      </c>
      <c r="V1256" s="53" t="s">
        <v>95</v>
      </c>
      <c r="W1256" s="85">
        <v>17.7</v>
      </c>
      <c r="X1256" s="87">
        <v>0</v>
      </c>
      <c r="Y1256" s="1" t="s">
        <v>7755</v>
      </c>
    </row>
    <row r="1257" spans="1:25" ht="50.1" hidden="1" customHeight="1" x14ac:dyDescent="0.25">
      <c r="A1257" s="53" t="s">
        <v>95</v>
      </c>
      <c r="B1257" s="53" t="str">
        <f>IF(COUNTIF('Aglomeracje 2022 r.'!$C$13:$C$207,' Dane pomocnicze (ze spr. 21)'!C1257)=1,"TAK",IF(COUNTIF('Aglomeracje 2022 r.'!$C$13:$C$207,' Dane pomocnicze (ze spr. 21)'!C1257)&gt;1,"TAK, UWAGA, wystepuje w sprawozdaniu więcej niż jeden raz!!!","BRAK"))</f>
        <v>BRAK</v>
      </c>
      <c r="C1257" s="53" t="s">
        <v>1348</v>
      </c>
      <c r="D1257" s="53" t="s">
        <v>2469</v>
      </c>
      <c r="E1257" s="53" t="s">
        <v>1639</v>
      </c>
      <c r="F1257" s="53" t="s">
        <v>2385</v>
      </c>
      <c r="G1257" s="53" t="s">
        <v>2398</v>
      </c>
      <c r="H1257" s="53" t="s">
        <v>95</v>
      </c>
      <c r="I1257" s="53" t="s">
        <v>1820</v>
      </c>
      <c r="J1257" s="53" t="s">
        <v>1809</v>
      </c>
      <c r="K1257" s="53" t="s">
        <v>5050</v>
      </c>
      <c r="L1257" s="53" t="s">
        <v>3715</v>
      </c>
      <c r="M1257" s="53" t="s">
        <v>5050</v>
      </c>
      <c r="N1257" s="53" t="s">
        <v>5051</v>
      </c>
      <c r="O1257" s="54">
        <v>3584</v>
      </c>
      <c r="P1257" s="53" t="s">
        <v>5052</v>
      </c>
      <c r="Q1257" s="53">
        <v>1</v>
      </c>
      <c r="R1257" s="55">
        <v>52.174039999999998</v>
      </c>
      <c r="S1257" s="55">
        <v>21.293089999999999</v>
      </c>
      <c r="T1257" s="55">
        <v>52.166600000000003</v>
      </c>
      <c r="U1257" s="55">
        <v>21.292200000000001</v>
      </c>
      <c r="V1257" s="53" t="s">
        <v>95</v>
      </c>
      <c r="W1257" s="85">
        <v>0</v>
      </c>
      <c r="X1257" s="87">
        <v>0</v>
      </c>
      <c r="Y1257" s="1" t="s">
        <v>7166</v>
      </c>
    </row>
    <row r="1258" spans="1:25" ht="50.1" hidden="1" customHeight="1" x14ac:dyDescent="0.25">
      <c r="A1258" s="53" t="s">
        <v>95</v>
      </c>
      <c r="B1258" s="53" t="str">
        <f>IF(COUNTIF('Aglomeracje 2022 r.'!$C$13:$C$207,' Dane pomocnicze (ze spr. 21)'!C1258)=1,"TAK",IF(COUNTIF('Aglomeracje 2022 r.'!$C$13:$C$207,' Dane pomocnicze (ze spr. 21)'!C1258)&gt;1,"TAK, UWAGA, wystepuje w sprawozdaniu więcej niż jeden raz!!!","BRAK"))</f>
        <v>BRAK</v>
      </c>
      <c r="C1258" s="53" t="s">
        <v>1349</v>
      </c>
      <c r="D1258" s="53" t="s">
        <v>2470</v>
      </c>
      <c r="E1258" s="53" t="s">
        <v>1639</v>
      </c>
      <c r="F1258" s="53" t="s">
        <v>2385</v>
      </c>
      <c r="G1258" s="53" t="s">
        <v>2471</v>
      </c>
      <c r="H1258" s="53" t="s">
        <v>1935</v>
      </c>
      <c r="I1258" s="53" t="s">
        <v>1820</v>
      </c>
      <c r="J1258" s="53" t="s">
        <v>1809</v>
      </c>
      <c r="K1258" s="53" t="s">
        <v>2470</v>
      </c>
      <c r="L1258" s="53" t="s">
        <v>3669</v>
      </c>
      <c r="M1258" s="53" t="s">
        <v>5053</v>
      </c>
      <c r="N1258" s="53" t="s">
        <v>5054</v>
      </c>
      <c r="O1258" s="54">
        <v>11202</v>
      </c>
      <c r="P1258" s="53" t="s">
        <v>5055</v>
      </c>
      <c r="Q1258" s="53">
        <v>1</v>
      </c>
      <c r="R1258" s="55">
        <v>51.3581</v>
      </c>
      <c r="S1258" s="55">
        <v>20.6281</v>
      </c>
      <c r="T1258" s="55">
        <v>51.352800000000002</v>
      </c>
      <c r="U1258" s="55">
        <v>20.640799999999999</v>
      </c>
      <c r="V1258" s="53" t="s">
        <v>95</v>
      </c>
      <c r="W1258" s="85">
        <v>0.25</v>
      </c>
      <c r="X1258" s="87">
        <v>0</v>
      </c>
      <c r="Y1258" s="1" t="s">
        <v>7270</v>
      </c>
    </row>
    <row r="1259" spans="1:25" ht="50.1" hidden="1" customHeight="1" x14ac:dyDescent="0.25">
      <c r="A1259" s="53" t="s">
        <v>95</v>
      </c>
      <c r="B1259" s="53" t="str">
        <f>IF(COUNTIF('Aglomeracje 2022 r.'!$C$13:$C$207,' Dane pomocnicze (ze spr. 21)'!C1259)=1,"TAK",IF(COUNTIF('Aglomeracje 2022 r.'!$C$13:$C$207,' Dane pomocnicze (ze spr. 21)'!C1259)&gt;1,"TAK, UWAGA, wystepuje w sprawozdaniu więcej niż jeden raz!!!","BRAK"))</f>
        <v>BRAK</v>
      </c>
      <c r="C1259" s="53" t="s">
        <v>1350</v>
      </c>
      <c r="D1259" s="53" t="s">
        <v>2472</v>
      </c>
      <c r="E1259" s="53" t="s">
        <v>1639</v>
      </c>
      <c r="F1259" s="53" t="s">
        <v>2385</v>
      </c>
      <c r="G1259" s="53" t="s">
        <v>2473</v>
      </c>
      <c r="H1259" s="53" t="s">
        <v>95</v>
      </c>
      <c r="I1259" s="53" t="s">
        <v>1820</v>
      </c>
      <c r="J1259" s="53" t="s">
        <v>1809</v>
      </c>
      <c r="K1259" s="53" t="s">
        <v>2472</v>
      </c>
      <c r="L1259" s="53" t="s">
        <v>3669</v>
      </c>
      <c r="M1259" s="53" t="s">
        <v>2472</v>
      </c>
      <c r="N1259" s="53" t="s">
        <v>5056</v>
      </c>
      <c r="O1259" s="54">
        <v>16048</v>
      </c>
      <c r="P1259" s="53" t="s">
        <v>5057</v>
      </c>
      <c r="Q1259" s="53">
        <v>1</v>
      </c>
      <c r="R1259" s="55">
        <v>51.159799999999997</v>
      </c>
      <c r="S1259" s="55">
        <v>21.65</v>
      </c>
      <c r="T1259" s="55">
        <v>51.154499999999999</v>
      </c>
      <c r="U1259" s="55">
        <v>21.666399999999999</v>
      </c>
      <c r="V1259" s="53" t="s">
        <v>95</v>
      </c>
      <c r="W1259" s="85">
        <v>4.0999999999999996</v>
      </c>
      <c r="X1259" s="87">
        <v>0</v>
      </c>
      <c r="Y1259" s="1" t="s">
        <v>7578</v>
      </c>
    </row>
    <row r="1260" spans="1:25" ht="50.1" hidden="1" customHeight="1" x14ac:dyDescent="0.25">
      <c r="A1260" s="53" t="s">
        <v>95</v>
      </c>
      <c r="B1260" s="53" t="str">
        <f>IF(COUNTIF('Aglomeracje 2022 r.'!$C$13:$C$207,' Dane pomocnicze (ze spr. 21)'!C1260)=1,"TAK",IF(COUNTIF('Aglomeracje 2022 r.'!$C$13:$C$207,' Dane pomocnicze (ze spr. 21)'!C1260)&gt;1,"TAK, UWAGA, wystepuje w sprawozdaniu więcej niż jeden raz!!!","BRAK"))</f>
        <v>BRAK</v>
      </c>
      <c r="C1260" s="53" t="s">
        <v>1351</v>
      </c>
      <c r="D1260" s="53" t="s">
        <v>2474</v>
      </c>
      <c r="E1260" s="53" t="s">
        <v>1639</v>
      </c>
      <c r="F1260" s="53" t="s">
        <v>2385</v>
      </c>
      <c r="G1260" s="53" t="s">
        <v>2387</v>
      </c>
      <c r="H1260" s="53" t="s">
        <v>1935</v>
      </c>
      <c r="I1260" s="53" t="s">
        <v>1820</v>
      </c>
      <c r="J1260" s="53" t="s">
        <v>1809</v>
      </c>
      <c r="K1260" s="53" t="s">
        <v>2474</v>
      </c>
      <c r="L1260" s="53" t="s">
        <v>3669</v>
      </c>
      <c r="M1260" s="53" t="s">
        <v>2474</v>
      </c>
      <c r="N1260" s="53" t="s">
        <v>5058</v>
      </c>
      <c r="O1260" s="54">
        <v>4845</v>
      </c>
      <c r="P1260" s="53" t="s">
        <v>5059</v>
      </c>
      <c r="Q1260" s="53">
        <v>1</v>
      </c>
      <c r="R1260" s="55">
        <v>51.31</v>
      </c>
      <c r="S1260" s="55">
        <v>21.25</v>
      </c>
      <c r="T1260" s="55">
        <v>51.302500000000002</v>
      </c>
      <c r="U1260" s="55">
        <v>21.261766999999999</v>
      </c>
      <c r="V1260" s="53" t="s">
        <v>95</v>
      </c>
      <c r="W1260" s="85">
        <v>0</v>
      </c>
      <c r="X1260" s="87">
        <v>0</v>
      </c>
      <c r="Y1260" s="1" t="s">
        <v>7166</v>
      </c>
    </row>
    <row r="1261" spans="1:25" ht="50.1" hidden="1" customHeight="1" x14ac:dyDescent="0.25">
      <c r="A1261" s="53" t="s">
        <v>95</v>
      </c>
      <c r="B1261" s="53" t="str">
        <f>IF(COUNTIF('Aglomeracje 2022 r.'!$C$13:$C$207,' Dane pomocnicze (ze spr. 21)'!C1261)=1,"TAK",IF(COUNTIF('Aglomeracje 2022 r.'!$C$13:$C$207,' Dane pomocnicze (ze spr. 21)'!C1261)&gt;1,"TAK, UWAGA, wystepuje w sprawozdaniu więcej niż jeden raz!!!","BRAK"))</f>
        <v>BRAK</v>
      </c>
      <c r="C1261" s="53" t="s">
        <v>1352</v>
      </c>
      <c r="D1261" s="53" t="s">
        <v>2475</v>
      </c>
      <c r="E1261" s="53" t="s">
        <v>1639</v>
      </c>
      <c r="F1261" s="53" t="s">
        <v>2385</v>
      </c>
      <c r="G1261" s="53" t="s">
        <v>2400</v>
      </c>
      <c r="H1261" s="53" t="s">
        <v>95</v>
      </c>
      <c r="I1261" s="53" t="s">
        <v>1820</v>
      </c>
      <c r="J1261" s="53" t="s">
        <v>1809</v>
      </c>
      <c r="K1261" s="53" t="s">
        <v>2475</v>
      </c>
      <c r="L1261" s="53" t="s">
        <v>3669</v>
      </c>
      <c r="M1261" s="53" t="s">
        <v>2475</v>
      </c>
      <c r="N1261" s="53" t="s">
        <v>5060</v>
      </c>
      <c r="O1261" s="54">
        <v>6114</v>
      </c>
      <c r="P1261" s="53" t="s">
        <v>5061</v>
      </c>
      <c r="Q1261" s="53">
        <v>1</v>
      </c>
      <c r="R1261" s="55">
        <v>51.984499999999997</v>
      </c>
      <c r="S1261" s="55">
        <v>20.8414</v>
      </c>
      <c r="T1261" s="55">
        <v>51.975561976000002</v>
      </c>
      <c r="U1261" s="55">
        <v>20.8294</v>
      </c>
      <c r="V1261" s="53" t="s">
        <v>95</v>
      </c>
      <c r="W1261" s="85">
        <v>2.2000000000000002</v>
      </c>
      <c r="X1261" s="87">
        <v>0</v>
      </c>
      <c r="Y1261" s="1" t="s">
        <v>7377</v>
      </c>
    </row>
    <row r="1262" spans="1:25" ht="50.1" hidden="1" customHeight="1" x14ac:dyDescent="0.25">
      <c r="A1262" s="53" t="s">
        <v>95</v>
      </c>
      <c r="B1262" s="53" t="str">
        <f>IF(COUNTIF('Aglomeracje 2022 r.'!$C$13:$C$207,' Dane pomocnicze (ze spr. 21)'!C1262)=1,"TAK",IF(COUNTIF('Aglomeracje 2022 r.'!$C$13:$C$207,' Dane pomocnicze (ze spr. 21)'!C1262)&gt;1,"TAK, UWAGA, wystepuje w sprawozdaniu więcej niż jeden raz!!!","BRAK"))</f>
        <v>BRAK</v>
      </c>
      <c r="C1262" s="53" t="s">
        <v>1353</v>
      </c>
      <c r="D1262" s="53" t="s">
        <v>2476</v>
      </c>
      <c r="E1262" s="53" t="s">
        <v>1639</v>
      </c>
      <c r="F1262" s="53" t="s">
        <v>2385</v>
      </c>
      <c r="G1262" s="53" t="s">
        <v>2421</v>
      </c>
      <c r="H1262" s="53" t="s">
        <v>95</v>
      </c>
      <c r="I1262" s="53" t="s">
        <v>1820</v>
      </c>
      <c r="J1262" s="53" t="s">
        <v>1809</v>
      </c>
      <c r="K1262" s="53" t="s">
        <v>2476</v>
      </c>
      <c r="L1262" s="53" t="s">
        <v>3715</v>
      </c>
      <c r="M1262" s="53" t="s">
        <v>2476</v>
      </c>
      <c r="N1262" s="53" t="s">
        <v>5062</v>
      </c>
      <c r="O1262" s="54">
        <v>2262</v>
      </c>
      <c r="P1262" s="53" t="s">
        <v>5063</v>
      </c>
      <c r="Q1262" s="53">
        <v>1</v>
      </c>
      <c r="R1262" s="55">
        <v>52.198099999999997</v>
      </c>
      <c r="S1262" s="55">
        <v>21.444199999999999</v>
      </c>
      <c r="T1262" s="55">
        <v>52.196199999999997</v>
      </c>
      <c r="U1262" s="55">
        <v>21.424199999999999</v>
      </c>
      <c r="V1262" s="53" t="s">
        <v>95</v>
      </c>
      <c r="W1262" s="85">
        <v>0</v>
      </c>
      <c r="X1262" s="87">
        <v>0</v>
      </c>
      <c r="Y1262" s="1" t="s">
        <v>7166</v>
      </c>
    </row>
    <row r="1263" spans="1:25" ht="50.1" hidden="1" customHeight="1" x14ac:dyDescent="0.25">
      <c r="A1263" s="53" t="s">
        <v>95</v>
      </c>
      <c r="B1263" s="53" t="str">
        <f>IF(COUNTIF('Aglomeracje 2022 r.'!$C$13:$C$207,' Dane pomocnicze (ze spr. 21)'!C1263)=1,"TAK",IF(COUNTIF('Aglomeracje 2022 r.'!$C$13:$C$207,' Dane pomocnicze (ze spr. 21)'!C1263)&gt;1,"TAK, UWAGA, wystepuje w sprawozdaniu więcej niż jeden raz!!!","BRAK"))</f>
        <v>BRAK</v>
      </c>
      <c r="C1263" s="53" t="s">
        <v>1354</v>
      </c>
      <c r="D1263" s="53" t="s">
        <v>2477</v>
      </c>
      <c r="E1263" s="53" t="s">
        <v>1639</v>
      </c>
      <c r="F1263" s="53" t="s">
        <v>2385</v>
      </c>
      <c r="G1263" s="53" t="s">
        <v>2396</v>
      </c>
      <c r="H1263" s="53" t="s">
        <v>2395</v>
      </c>
      <c r="I1263" s="53" t="s">
        <v>1820</v>
      </c>
      <c r="J1263" s="53" t="s">
        <v>1809</v>
      </c>
      <c r="K1263" s="53" t="s">
        <v>2477</v>
      </c>
      <c r="L1263" s="53" t="s">
        <v>3669</v>
      </c>
      <c r="M1263" s="53" t="s">
        <v>2477</v>
      </c>
      <c r="N1263" s="53" t="s">
        <v>5064</v>
      </c>
      <c r="O1263" s="54">
        <v>7453</v>
      </c>
      <c r="P1263" s="53" t="s">
        <v>1354</v>
      </c>
      <c r="Q1263" s="53">
        <v>1</v>
      </c>
      <c r="R1263" s="55">
        <v>52.817900000000002</v>
      </c>
      <c r="S1263" s="55">
        <v>20.287500000000001</v>
      </c>
      <c r="T1263" s="55">
        <v>52.810899999999997</v>
      </c>
      <c r="U1263" s="55">
        <v>20.282800000000002</v>
      </c>
      <c r="V1263" s="53" t="s">
        <v>95</v>
      </c>
      <c r="W1263" s="85">
        <v>0.46</v>
      </c>
      <c r="X1263" s="87">
        <v>0.4</v>
      </c>
      <c r="Y1263" s="1" t="s">
        <v>7688</v>
      </c>
    </row>
    <row r="1264" spans="1:25" ht="50.1" hidden="1" customHeight="1" x14ac:dyDescent="0.25">
      <c r="A1264" s="53" t="s">
        <v>95</v>
      </c>
      <c r="B1264" s="53" t="str">
        <f>IF(COUNTIF('Aglomeracje 2022 r.'!$C$13:$C$207,' Dane pomocnicze (ze spr. 21)'!C1264)=1,"TAK",IF(COUNTIF('Aglomeracje 2022 r.'!$C$13:$C$207,' Dane pomocnicze (ze spr. 21)'!C1264)&gt;1,"TAK, UWAGA, wystepuje w sprawozdaniu więcej niż jeden raz!!!","BRAK"))</f>
        <v>BRAK</v>
      </c>
      <c r="C1264" s="53" t="s">
        <v>1355</v>
      </c>
      <c r="D1264" s="53" t="s">
        <v>2479</v>
      </c>
      <c r="E1264" s="53" t="s">
        <v>1639</v>
      </c>
      <c r="F1264" s="53" t="s">
        <v>2385</v>
      </c>
      <c r="G1264" s="53" t="s">
        <v>2417</v>
      </c>
      <c r="H1264" s="53" t="s">
        <v>2037</v>
      </c>
      <c r="I1264" s="53" t="s">
        <v>1820</v>
      </c>
      <c r="J1264" s="53" t="s">
        <v>1809</v>
      </c>
      <c r="K1264" s="53" t="s">
        <v>2479</v>
      </c>
      <c r="L1264" s="53" t="s">
        <v>3669</v>
      </c>
      <c r="M1264" s="53" t="s">
        <v>2479</v>
      </c>
      <c r="N1264" s="53" t="s">
        <v>5067</v>
      </c>
      <c r="O1264" s="54">
        <v>3302</v>
      </c>
      <c r="P1264" s="53" t="s">
        <v>5068</v>
      </c>
      <c r="Q1264" s="53">
        <v>1</v>
      </c>
      <c r="R1264" s="55">
        <v>51.618299999999998</v>
      </c>
      <c r="S1264" s="55">
        <v>20.577100000000002</v>
      </c>
      <c r="T1264" s="55">
        <v>51.6111</v>
      </c>
      <c r="U1264" s="55">
        <v>20.591899999999999</v>
      </c>
      <c r="V1264" s="53" t="s">
        <v>95</v>
      </c>
      <c r="W1264" s="85">
        <v>0.3</v>
      </c>
      <c r="X1264" s="87">
        <v>0</v>
      </c>
      <c r="Y1264" s="1" t="s">
        <v>7183</v>
      </c>
    </row>
    <row r="1265" spans="1:25" ht="50.1" hidden="1" customHeight="1" x14ac:dyDescent="0.25">
      <c r="A1265" s="53" t="s">
        <v>95</v>
      </c>
      <c r="B1265" s="53" t="str">
        <f>IF(COUNTIF('Aglomeracje 2022 r.'!$C$13:$C$207,' Dane pomocnicze (ze spr. 21)'!C1265)=1,"TAK",IF(COUNTIF('Aglomeracje 2022 r.'!$C$13:$C$207,' Dane pomocnicze (ze spr. 21)'!C1265)&gt;1,"TAK, UWAGA, wystepuje w sprawozdaniu więcej niż jeden raz!!!","BRAK"))</f>
        <v>BRAK</v>
      </c>
      <c r="C1265" s="53" t="s">
        <v>1356</v>
      </c>
      <c r="D1265" s="53" t="s">
        <v>2480</v>
      </c>
      <c r="E1265" s="53" t="s">
        <v>1639</v>
      </c>
      <c r="F1265" s="53" t="s">
        <v>2385</v>
      </c>
      <c r="G1265" s="53" t="s">
        <v>2446</v>
      </c>
      <c r="H1265" s="53" t="s">
        <v>2041</v>
      </c>
      <c r="I1265" s="53" t="s">
        <v>1820</v>
      </c>
      <c r="J1265" s="53" t="s">
        <v>1809</v>
      </c>
      <c r="K1265" s="53" t="s">
        <v>2480</v>
      </c>
      <c r="L1265" s="53" t="s">
        <v>3715</v>
      </c>
      <c r="M1265" s="53" t="s">
        <v>2480</v>
      </c>
      <c r="N1265" s="53" t="s">
        <v>5069</v>
      </c>
      <c r="O1265" s="54">
        <v>9966</v>
      </c>
      <c r="P1265" s="53" t="s">
        <v>5070</v>
      </c>
      <c r="Q1265" s="53">
        <v>1</v>
      </c>
      <c r="R1265" s="55">
        <v>52.292700000000004</v>
      </c>
      <c r="S1265" s="55">
        <v>20.8157</v>
      </c>
      <c r="T1265" s="55">
        <v>52.294400000000003</v>
      </c>
      <c r="U1265" s="55">
        <v>20.783899999999999</v>
      </c>
      <c r="V1265" s="53" t="s">
        <v>95</v>
      </c>
      <c r="W1265" s="85">
        <v>5.1180000000000003</v>
      </c>
      <c r="X1265" s="87">
        <v>0</v>
      </c>
      <c r="Y1265" s="1" t="s">
        <v>7756</v>
      </c>
    </row>
    <row r="1266" spans="1:25" ht="50.1" hidden="1" customHeight="1" x14ac:dyDescent="0.25">
      <c r="A1266" s="53" t="s">
        <v>95</v>
      </c>
      <c r="B1266" s="53" t="str">
        <f>IF(COUNTIF('Aglomeracje 2022 r.'!$C$13:$C$207,' Dane pomocnicze (ze spr. 21)'!C1266)=1,"TAK",IF(COUNTIF('Aglomeracje 2022 r.'!$C$13:$C$207,' Dane pomocnicze (ze spr. 21)'!C1266)&gt;1,"TAK, UWAGA, wystepuje w sprawozdaniu więcej niż jeden raz!!!","BRAK"))</f>
        <v>BRAK</v>
      </c>
      <c r="C1266" s="53" t="s">
        <v>1357</v>
      </c>
      <c r="D1266" s="53" t="s">
        <v>2483</v>
      </c>
      <c r="E1266" s="53" t="s">
        <v>1639</v>
      </c>
      <c r="F1266" s="53" t="s">
        <v>2385</v>
      </c>
      <c r="G1266" s="53" t="s">
        <v>2430</v>
      </c>
      <c r="H1266" s="53" t="s">
        <v>2395</v>
      </c>
      <c r="I1266" s="53" t="s">
        <v>1820</v>
      </c>
      <c r="J1266" s="53" t="s">
        <v>1809</v>
      </c>
      <c r="K1266" s="53" t="s">
        <v>2483</v>
      </c>
      <c r="L1266" s="53" t="s">
        <v>3669</v>
      </c>
      <c r="M1266" s="53" t="s">
        <v>2483</v>
      </c>
      <c r="N1266" s="53" t="s">
        <v>5073</v>
      </c>
      <c r="O1266" s="54">
        <v>9806</v>
      </c>
      <c r="P1266" s="53" t="s">
        <v>5074</v>
      </c>
      <c r="Q1266" s="53">
        <v>1</v>
      </c>
      <c r="R1266" s="55">
        <v>52.587000000000003</v>
      </c>
      <c r="S1266" s="55">
        <v>20.8125</v>
      </c>
      <c r="T1266" s="55">
        <v>52.583599999999997</v>
      </c>
      <c r="U1266" s="55">
        <v>20.785</v>
      </c>
      <c r="V1266" s="53" t="s">
        <v>95</v>
      </c>
      <c r="W1266" s="85">
        <v>6.1</v>
      </c>
      <c r="X1266" s="87">
        <v>0</v>
      </c>
      <c r="Y1266" s="1" t="s">
        <v>7528</v>
      </c>
    </row>
    <row r="1267" spans="1:25" ht="50.1" hidden="1" customHeight="1" x14ac:dyDescent="0.25">
      <c r="A1267" s="53" t="s">
        <v>95</v>
      </c>
      <c r="B1267" s="53" t="str">
        <f>IF(COUNTIF('Aglomeracje 2022 r.'!$C$13:$C$207,' Dane pomocnicze (ze spr. 21)'!C1267)=1,"TAK",IF(COUNTIF('Aglomeracje 2022 r.'!$C$13:$C$207,' Dane pomocnicze (ze spr. 21)'!C1267)&gt;1,"TAK, UWAGA, wystepuje w sprawozdaniu więcej niż jeden raz!!!","BRAK"))</f>
        <v>BRAK</v>
      </c>
      <c r="C1267" s="53" t="s">
        <v>1358</v>
      </c>
      <c r="D1267" s="53" t="s">
        <v>2484</v>
      </c>
      <c r="E1267" s="53" t="s">
        <v>2370</v>
      </c>
      <c r="F1267" s="53" t="s">
        <v>2385</v>
      </c>
      <c r="G1267" s="53" t="s">
        <v>2400</v>
      </c>
      <c r="H1267" s="53" t="s">
        <v>2041</v>
      </c>
      <c r="I1267" s="53" t="s">
        <v>1820</v>
      </c>
      <c r="J1267" s="53" t="s">
        <v>1809</v>
      </c>
      <c r="K1267" s="53" t="s">
        <v>2484</v>
      </c>
      <c r="L1267" s="53" t="s">
        <v>3715</v>
      </c>
      <c r="M1267" s="53" t="s">
        <v>2484</v>
      </c>
      <c r="N1267" s="53" t="s">
        <v>5075</v>
      </c>
      <c r="O1267" s="54">
        <v>34298</v>
      </c>
      <c r="P1267" s="53" t="s">
        <v>5076</v>
      </c>
      <c r="Q1267" s="53">
        <v>3</v>
      </c>
      <c r="R1267" s="55">
        <v>52.090699999999998</v>
      </c>
      <c r="S1267" s="55">
        <v>20.936699999999998</v>
      </c>
      <c r="T1267" s="55">
        <v>0</v>
      </c>
      <c r="U1267" s="55">
        <v>0</v>
      </c>
      <c r="V1267" s="53" t="s">
        <v>95</v>
      </c>
      <c r="W1267" s="85">
        <v>0</v>
      </c>
      <c r="X1267" s="87">
        <v>6.03</v>
      </c>
      <c r="Y1267" s="1" t="s">
        <v>7757</v>
      </c>
    </row>
    <row r="1268" spans="1:25" ht="50.1" hidden="1" customHeight="1" x14ac:dyDescent="0.25">
      <c r="A1268" s="53" t="s">
        <v>95</v>
      </c>
      <c r="B1268" s="53" t="str">
        <f>IF(COUNTIF('Aglomeracje 2022 r.'!$C$13:$C$207,' Dane pomocnicze (ze spr. 21)'!C1268)=1,"TAK",IF(COUNTIF('Aglomeracje 2022 r.'!$C$13:$C$207,' Dane pomocnicze (ze spr. 21)'!C1268)&gt;1,"TAK, UWAGA, wystepuje w sprawozdaniu więcej niż jeden raz!!!","BRAK"))</f>
        <v>BRAK</v>
      </c>
      <c r="C1268" s="53" t="s">
        <v>1359</v>
      </c>
      <c r="D1268" s="53" t="s">
        <v>2485</v>
      </c>
      <c r="E1268" s="53" t="s">
        <v>1639</v>
      </c>
      <c r="F1268" s="53" t="s">
        <v>2385</v>
      </c>
      <c r="G1268" s="53" t="s">
        <v>2387</v>
      </c>
      <c r="H1268" s="53" t="s">
        <v>1935</v>
      </c>
      <c r="I1268" s="53" t="s">
        <v>1820</v>
      </c>
      <c r="J1268" s="53" t="s">
        <v>1809</v>
      </c>
      <c r="K1268" s="53" t="s">
        <v>2485</v>
      </c>
      <c r="L1268" s="53" t="s">
        <v>3715</v>
      </c>
      <c r="M1268" s="53" t="s">
        <v>2485</v>
      </c>
      <c r="N1268" s="53" t="s">
        <v>5077</v>
      </c>
      <c r="O1268" s="54">
        <v>3579</v>
      </c>
      <c r="P1268" s="53" t="s">
        <v>5078</v>
      </c>
      <c r="Q1268" s="53">
        <v>1</v>
      </c>
      <c r="R1268" s="55">
        <v>51.511400000000002</v>
      </c>
      <c r="S1268" s="55">
        <v>21.119499999999999</v>
      </c>
      <c r="T1268" s="55">
        <v>51.5212</v>
      </c>
      <c r="U1268" s="55">
        <v>21.119</v>
      </c>
      <c r="V1268" s="53" t="s">
        <v>95</v>
      </c>
      <c r="W1268" s="85">
        <v>0.5</v>
      </c>
      <c r="X1268" s="87">
        <v>0</v>
      </c>
      <c r="Y1268" s="1" t="s">
        <v>7167</v>
      </c>
    </row>
    <row r="1269" spans="1:25" ht="50.1" hidden="1" customHeight="1" x14ac:dyDescent="0.25">
      <c r="A1269" s="53" t="s">
        <v>95</v>
      </c>
      <c r="B1269" s="53" t="str">
        <f>IF(COUNTIF('Aglomeracje 2022 r.'!$C$13:$C$207,' Dane pomocnicze (ze spr. 21)'!C1269)=1,"TAK",IF(COUNTIF('Aglomeracje 2022 r.'!$C$13:$C$207,' Dane pomocnicze (ze spr. 21)'!C1269)&gt;1,"TAK, UWAGA, wystepuje w sprawozdaniu więcej niż jeden raz!!!","BRAK"))</f>
        <v>BRAK</v>
      </c>
      <c r="C1269" s="53" t="s">
        <v>1360</v>
      </c>
      <c r="D1269" s="53" t="s">
        <v>2486</v>
      </c>
      <c r="E1269" s="53" t="s">
        <v>1639</v>
      </c>
      <c r="F1269" s="53" t="s">
        <v>2385</v>
      </c>
      <c r="G1269" s="53" t="s">
        <v>2444</v>
      </c>
      <c r="H1269" s="53" t="s">
        <v>95</v>
      </c>
      <c r="I1269" s="53" t="s">
        <v>1820</v>
      </c>
      <c r="J1269" s="53" t="s">
        <v>1809</v>
      </c>
      <c r="K1269" s="53" t="s">
        <v>2486</v>
      </c>
      <c r="L1269" s="53" t="s">
        <v>3669</v>
      </c>
      <c r="M1269" s="53" t="s">
        <v>2486</v>
      </c>
      <c r="N1269" s="53" t="s">
        <v>5079</v>
      </c>
      <c r="O1269" s="54">
        <v>3982</v>
      </c>
      <c r="P1269" s="53" t="s">
        <v>5080</v>
      </c>
      <c r="Q1269" s="53">
        <v>1</v>
      </c>
      <c r="R1269" s="55">
        <v>51.8093</v>
      </c>
      <c r="S1269" s="55">
        <v>21.895399999999999</v>
      </c>
      <c r="T1269" s="55">
        <v>51.8155</v>
      </c>
      <c r="U1269" s="55">
        <v>21.8931</v>
      </c>
      <c r="V1269" s="53" t="s">
        <v>95</v>
      </c>
      <c r="W1269" s="85">
        <v>0</v>
      </c>
      <c r="X1269" s="87">
        <v>1.4</v>
      </c>
      <c r="Y1269" s="1" t="s">
        <v>7758</v>
      </c>
    </row>
    <row r="1270" spans="1:25" ht="50.1" hidden="1" customHeight="1" x14ac:dyDescent="0.25">
      <c r="A1270" s="53" t="s">
        <v>95</v>
      </c>
      <c r="B1270" s="53" t="str">
        <f>IF(COUNTIF('Aglomeracje 2022 r.'!$C$13:$C$207,' Dane pomocnicze (ze spr. 21)'!C1270)=1,"TAK",IF(COUNTIF('Aglomeracje 2022 r.'!$C$13:$C$207,' Dane pomocnicze (ze spr. 21)'!C1270)&gt;1,"TAK, UWAGA, wystepuje w sprawozdaniu więcej niż jeden raz!!!","BRAK"))</f>
        <v>BRAK</v>
      </c>
      <c r="C1270" s="53" t="s">
        <v>1361</v>
      </c>
      <c r="D1270" s="53" t="s">
        <v>2487</v>
      </c>
      <c r="E1270" s="53" t="s">
        <v>1639</v>
      </c>
      <c r="F1270" s="53" t="s">
        <v>2385</v>
      </c>
      <c r="G1270" s="53" t="s">
        <v>2396</v>
      </c>
      <c r="H1270" s="53" t="s">
        <v>95</v>
      </c>
      <c r="I1270" s="53" t="s">
        <v>1820</v>
      </c>
      <c r="J1270" s="53" t="s">
        <v>1809</v>
      </c>
      <c r="K1270" s="53" t="s">
        <v>5081</v>
      </c>
      <c r="L1270" s="53" t="s">
        <v>3715</v>
      </c>
      <c r="M1270" s="53" t="s">
        <v>2487</v>
      </c>
      <c r="N1270" s="53" t="s">
        <v>5082</v>
      </c>
      <c r="O1270" s="54">
        <v>3107</v>
      </c>
      <c r="P1270" s="53" t="s">
        <v>5083</v>
      </c>
      <c r="Q1270" s="53">
        <v>1</v>
      </c>
      <c r="R1270" s="55">
        <v>52.781799999999997</v>
      </c>
      <c r="S1270" s="55">
        <v>20.697600000000001</v>
      </c>
      <c r="T1270" s="55">
        <v>52.742600000000003</v>
      </c>
      <c r="U1270" s="55">
        <v>20.709399999999999</v>
      </c>
      <c r="V1270" s="53" t="s">
        <v>95</v>
      </c>
      <c r="W1270" s="85">
        <v>0</v>
      </c>
      <c r="X1270" s="87">
        <v>0</v>
      </c>
      <c r="Y1270" s="1" t="s">
        <v>7166</v>
      </c>
    </row>
    <row r="1271" spans="1:25" ht="50.1" hidden="1" customHeight="1" x14ac:dyDescent="0.25">
      <c r="A1271" s="53" t="s">
        <v>95</v>
      </c>
      <c r="B1271" s="53" t="str">
        <f>IF(COUNTIF('Aglomeracje 2022 r.'!$C$13:$C$207,' Dane pomocnicze (ze spr. 21)'!C1271)=1,"TAK",IF(COUNTIF('Aglomeracje 2022 r.'!$C$13:$C$207,' Dane pomocnicze (ze spr. 21)'!C1271)&gt;1,"TAK, UWAGA, wystepuje w sprawozdaniu więcej niż jeden raz!!!","BRAK"))</f>
        <v>BRAK</v>
      </c>
      <c r="C1271" s="53" t="s">
        <v>1362</v>
      </c>
      <c r="D1271" s="53" t="s">
        <v>2488</v>
      </c>
      <c r="E1271" s="53" t="s">
        <v>1639</v>
      </c>
      <c r="F1271" s="53" t="s">
        <v>2385</v>
      </c>
      <c r="G1271" s="53" t="s">
        <v>2387</v>
      </c>
      <c r="H1271" s="53" t="s">
        <v>1935</v>
      </c>
      <c r="I1271" s="53" t="s">
        <v>1820</v>
      </c>
      <c r="J1271" s="53" t="s">
        <v>1809</v>
      </c>
      <c r="K1271" s="53" t="s">
        <v>2488</v>
      </c>
      <c r="L1271" s="53" t="s">
        <v>3669</v>
      </c>
      <c r="M1271" s="53" t="s">
        <v>2488</v>
      </c>
      <c r="N1271" s="53" t="s">
        <v>5084</v>
      </c>
      <c r="O1271" s="54">
        <v>4656</v>
      </c>
      <c r="P1271" s="53" t="s">
        <v>5085</v>
      </c>
      <c r="Q1271" s="53">
        <v>1</v>
      </c>
      <c r="R1271" s="55">
        <v>51.162100000000002</v>
      </c>
      <c r="S1271" s="55">
        <v>21.237100000000002</v>
      </c>
      <c r="T1271" s="55">
        <v>51.179299999999998</v>
      </c>
      <c r="U1271" s="55">
        <v>21.267900000000001</v>
      </c>
      <c r="V1271" s="53" t="s">
        <v>95</v>
      </c>
      <c r="W1271" s="85">
        <v>3.2</v>
      </c>
      <c r="X1271" s="87">
        <v>0</v>
      </c>
      <c r="Y1271" s="1" t="s">
        <v>7663</v>
      </c>
    </row>
    <row r="1272" spans="1:25" ht="50.1" hidden="1" customHeight="1" x14ac:dyDescent="0.25">
      <c r="A1272" s="53" t="s">
        <v>95</v>
      </c>
      <c r="B1272" s="53" t="str">
        <f>IF(COUNTIF('Aglomeracje 2022 r.'!$C$13:$C$207,' Dane pomocnicze (ze spr. 21)'!C1272)=1,"TAK",IF(COUNTIF('Aglomeracje 2022 r.'!$C$13:$C$207,' Dane pomocnicze (ze spr. 21)'!C1272)&gt;1,"TAK, UWAGA, wystepuje w sprawozdaniu więcej niż jeden raz!!!","BRAK"))</f>
        <v>BRAK</v>
      </c>
      <c r="C1272" s="53" t="s">
        <v>1363</v>
      </c>
      <c r="D1272" s="53" t="s">
        <v>2489</v>
      </c>
      <c r="E1272" s="53" t="s">
        <v>1639</v>
      </c>
      <c r="F1272" s="53" t="s">
        <v>2385</v>
      </c>
      <c r="G1272" s="53" t="s">
        <v>2406</v>
      </c>
      <c r="H1272" s="53" t="s">
        <v>2407</v>
      </c>
      <c r="I1272" s="53" t="s">
        <v>1820</v>
      </c>
      <c r="J1272" s="53" t="s">
        <v>1809</v>
      </c>
      <c r="K1272" s="53" t="s">
        <v>2489</v>
      </c>
      <c r="L1272" s="53" t="s">
        <v>3715</v>
      </c>
      <c r="M1272" s="53" t="s">
        <v>2489</v>
      </c>
      <c r="N1272" s="53" t="s">
        <v>5086</v>
      </c>
      <c r="O1272" s="54">
        <v>3734</v>
      </c>
      <c r="P1272" s="53" t="s">
        <v>5087</v>
      </c>
      <c r="Q1272" s="53">
        <v>1</v>
      </c>
      <c r="R1272" s="55">
        <v>52.40564372</v>
      </c>
      <c r="S1272" s="55">
        <v>21.333010940000001</v>
      </c>
      <c r="T1272" s="55">
        <v>52.403199999999998</v>
      </c>
      <c r="U1272" s="55">
        <v>21.3293</v>
      </c>
      <c r="V1272" s="53" t="s">
        <v>95</v>
      </c>
      <c r="W1272" s="85">
        <v>0.5</v>
      </c>
      <c r="X1272" s="87">
        <v>0</v>
      </c>
      <c r="Y1272" s="1" t="s">
        <v>7167</v>
      </c>
    </row>
    <row r="1273" spans="1:25" ht="50.1" hidden="1" customHeight="1" x14ac:dyDescent="0.25">
      <c r="A1273" s="53" t="s">
        <v>95</v>
      </c>
      <c r="B1273" s="53" t="str">
        <f>IF(COUNTIF('Aglomeracje 2022 r.'!$C$13:$C$207,' Dane pomocnicze (ze spr. 21)'!C1273)=1,"TAK",IF(COUNTIF('Aglomeracje 2022 r.'!$C$13:$C$207,' Dane pomocnicze (ze spr. 21)'!C1273)&gt;1,"TAK, UWAGA, wystepuje w sprawozdaniu więcej niż jeden raz!!!","BRAK"))</f>
        <v>BRAK</v>
      </c>
      <c r="C1273" s="53" t="s">
        <v>1364</v>
      </c>
      <c r="D1273" s="53" t="s">
        <v>2490</v>
      </c>
      <c r="E1273" s="53" t="s">
        <v>1639</v>
      </c>
      <c r="F1273" s="53" t="s">
        <v>2385</v>
      </c>
      <c r="G1273" s="53" t="s">
        <v>2444</v>
      </c>
      <c r="H1273" s="53" t="s">
        <v>95</v>
      </c>
      <c r="I1273" s="53" t="s">
        <v>1820</v>
      </c>
      <c r="J1273" s="53" t="s">
        <v>1809</v>
      </c>
      <c r="K1273" s="53" t="s">
        <v>2490</v>
      </c>
      <c r="L1273" s="53" t="s">
        <v>3617</v>
      </c>
      <c r="M1273" s="53" t="s">
        <v>2490</v>
      </c>
      <c r="N1273" s="53" t="s">
        <v>5088</v>
      </c>
      <c r="O1273" s="54">
        <v>3500</v>
      </c>
      <c r="P1273" s="53" t="s">
        <v>5089</v>
      </c>
      <c r="Q1273" s="53">
        <v>1</v>
      </c>
      <c r="R1273" s="55">
        <v>51.789400000000001</v>
      </c>
      <c r="S1273" s="55">
        <v>21.591699999999999</v>
      </c>
      <c r="T1273" s="55">
        <v>51.785899999999998</v>
      </c>
      <c r="U1273" s="55">
        <v>21.578900000000001</v>
      </c>
      <c r="V1273" s="53" t="s">
        <v>95</v>
      </c>
      <c r="W1273" s="85">
        <v>0</v>
      </c>
      <c r="X1273" s="87">
        <v>0</v>
      </c>
      <c r="Y1273" s="1" t="s">
        <v>7166</v>
      </c>
    </row>
    <row r="1274" spans="1:25" ht="50.1" hidden="1" customHeight="1" x14ac:dyDescent="0.25">
      <c r="A1274" s="53" t="s">
        <v>95</v>
      </c>
      <c r="B1274" s="53" t="str">
        <f>IF(COUNTIF('Aglomeracje 2022 r.'!$C$13:$C$207,' Dane pomocnicze (ze spr. 21)'!C1274)=1,"TAK",IF(COUNTIF('Aglomeracje 2022 r.'!$C$13:$C$207,' Dane pomocnicze (ze spr. 21)'!C1274)&gt;1,"TAK, UWAGA, wystepuje w sprawozdaniu więcej niż jeden raz!!!","BRAK"))</f>
        <v>BRAK</v>
      </c>
      <c r="C1274" s="53" t="s">
        <v>1365</v>
      </c>
      <c r="D1274" s="53" t="s">
        <v>2491</v>
      </c>
      <c r="E1274" s="53" t="s">
        <v>1639</v>
      </c>
      <c r="F1274" s="53" t="s">
        <v>2385</v>
      </c>
      <c r="G1274" s="53" t="s">
        <v>2415</v>
      </c>
      <c r="H1274" s="53" t="s">
        <v>2492</v>
      </c>
      <c r="I1274" s="53" t="s">
        <v>1820</v>
      </c>
      <c r="J1274" s="53" t="s">
        <v>1809</v>
      </c>
      <c r="K1274" s="53" t="s">
        <v>2491</v>
      </c>
      <c r="L1274" s="53" t="s">
        <v>3617</v>
      </c>
      <c r="M1274" s="53" t="s">
        <v>5090</v>
      </c>
      <c r="N1274" s="53" t="s">
        <v>5091</v>
      </c>
      <c r="O1274" s="54">
        <v>4243</v>
      </c>
      <c r="P1274" s="53" t="s">
        <v>5092</v>
      </c>
      <c r="Q1274" s="53">
        <v>1</v>
      </c>
      <c r="R1274" s="55">
        <v>52.780799999999999</v>
      </c>
      <c r="S1274" s="55">
        <v>20.119800000000001</v>
      </c>
      <c r="T1274" s="55">
        <v>52.780999999999999</v>
      </c>
      <c r="U1274" s="55">
        <v>20.128699999999998</v>
      </c>
      <c r="V1274" s="53" t="s">
        <v>95</v>
      </c>
      <c r="W1274" s="85">
        <v>2.7</v>
      </c>
      <c r="X1274" s="87">
        <v>0</v>
      </c>
      <c r="Y1274" s="1" t="s">
        <v>7267</v>
      </c>
    </row>
    <row r="1275" spans="1:25" ht="50.1" hidden="1" customHeight="1" x14ac:dyDescent="0.25">
      <c r="A1275" s="53" t="s">
        <v>95</v>
      </c>
      <c r="B1275" s="53" t="str">
        <f>IF(COUNTIF('Aglomeracje 2022 r.'!$C$13:$C$207,' Dane pomocnicze (ze spr. 21)'!C1275)=1,"TAK",IF(COUNTIF('Aglomeracje 2022 r.'!$C$13:$C$207,' Dane pomocnicze (ze spr. 21)'!C1275)&gt;1,"TAK, UWAGA, wystepuje w sprawozdaniu więcej niż jeden raz!!!","BRAK"))</f>
        <v>BRAK</v>
      </c>
      <c r="C1275" s="53" t="s">
        <v>1366</v>
      </c>
      <c r="D1275" s="53" t="s">
        <v>2493</v>
      </c>
      <c r="E1275" s="53" t="s">
        <v>1650</v>
      </c>
      <c r="F1275" s="53" t="s">
        <v>2385</v>
      </c>
      <c r="G1275" s="53" t="s">
        <v>2444</v>
      </c>
      <c r="H1275" s="53" t="s">
        <v>95</v>
      </c>
      <c r="I1275" s="53" t="s">
        <v>1820</v>
      </c>
      <c r="J1275" s="53" t="s">
        <v>1809</v>
      </c>
      <c r="K1275" s="53" t="s">
        <v>2493</v>
      </c>
      <c r="L1275" s="53" t="s">
        <v>3669</v>
      </c>
      <c r="M1275" s="53" t="s">
        <v>2493</v>
      </c>
      <c r="N1275" s="53" t="s">
        <v>5093</v>
      </c>
      <c r="O1275" s="54">
        <v>6728</v>
      </c>
      <c r="P1275" s="53" t="s">
        <v>5094</v>
      </c>
      <c r="Q1275" s="53">
        <v>2</v>
      </c>
      <c r="R1275" s="55">
        <v>51.9602</v>
      </c>
      <c r="S1275" s="55">
        <v>21.525500000000001</v>
      </c>
      <c r="T1275" s="55">
        <v>0</v>
      </c>
      <c r="U1275" s="55">
        <v>0</v>
      </c>
      <c r="V1275" s="53" t="s">
        <v>95</v>
      </c>
      <c r="W1275" s="85">
        <v>12.566000000000001</v>
      </c>
      <c r="X1275" s="87">
        <v>0</v>
      </c>
      <c r="Y1275" s="1" t="s">
        <v>7759</v>
      </c>
    </row>
    <row r="1276" spans="1:25" ht="50.1" hidden="1" customHeight="1" x14ac:dyDescent="0.25">
      <c r="A1276" s="53" t="s">
        <v>95</v>
      </c>
      <c r="B1276" s="53" t="str">
        <f>IF(COUNTIF('Aglomeracje 2022 r.'!$C$13:$C$207,' Dane pomocnicze (ze spr. 21)'!C1276)=1,"TAK",IF(COUNTIF('Aglomeracje 2022 r.'!$C$13:$C$207,' Dane pomocnicze (ze spr. 21)'!C1276)&gt;1,"TAK, UWAGA, wystepuje w sprawozdaniu więcej niż jeden raz!!!","BRAK"))</f>
        <v>BRAK</v>
      </c>
      <c r="C1276" s="53" t="s">
        <v>1367</v>
      </c>
      <c r="D1276" s="53" t="s">
        <v>2494</v>
      </c>
      <c r="E1276" s="53" t="s">
        <v>1639</v>
      </c>
      <c r="F1276" s="53" t="s">
        <v>2385</v>
      </c>
      <c r="G1276" s="53" t="s">
        <v>2421</v>
      </c>
      <c r="H1276" s="53" t="s">
        <v>2407</v>
      </c>
      <c r="I1276" s="53" t="s">
        <v>1820</v>
      </c>
      <c r="J1276" s="53" t="s">
        <v>1809</v>
      </c>
      <c r="K1276" s="53" t="s">
        <v>2494</v>
      </c>
      <c r="L1276" s="53" t="s">
        <v>3669</v>
      </c>
      <c r="M1276" s="53" t="s">
        <v>2494</v>
      </c>
      <c r="N1276" s="53" t="s">
        <v>5095</v>
      </c>
      <c r="O1276" s="54">
        <v>11337</v>
      </c>
      <c r="P1276" s="53" t="s">
        <v>5096</v>
      </c>
      <c r="Q1276" s="53">
        <v>1</v>
      </c>
      <c r="R1276" s="55">
        <v>52.224342999999998</v>
      </c>
      <c r="S1276" s="55">
        <v>21.349861000000001</v>
      </c>
      <c r="T1276" s="55">
        <v>52.241212449999999</v>
      </c>
      <c r="U1276" s="55">
        <v>21.35188102</v>
      </c>
      <c r="V1276" s="53" t="s">
        <v>95</v>
      </c>
      <c r="W1276" s="85">
        <v>4.9589999999999996</v>
      </c>
      <c r="X1276" s="87">
        <v>0.3</v>
      </c>
      <c r="Y1276" s="1" t="s">
        <v>7760</v>
      </c>
    </row>
    <row r="1277" spans="1:25" ht="50.1" hidden="1" customHeight="1" x14ac:dyDescent="0.25">
      <c r="A1277" s="53" t="s">
        <v>95</v>
      </c>
      <c r="B1277" s="53" t="str">
        <f>IF(COUNTIF('Aglomeracje 2022 r.'!$C$13:$C$207,' Dane pomocnicze (ze spr. 21)'!C1277)=1,"TAK",IF(COUNTIF('Aglomeracje 2022 r.'!$C$13:$C$207,' Dane pomocnicze (ze spr. 21)'!C1277)&gt;1,"TAK, UWAGA, wystepuje w sprawozdaniu więcej niż jeden raz!!!","BRAK"))</f>
        <v>BRAK</v>
      </c>
      <c r="C1277" s="53" t="s">
        <v>1368</v>
      </c>
      <c r="D1277" s="53" t="s">
        <v>2495</v>
      </c>
      <c r="E1277" s="53" t="s">
        <v>1639</v>
      </c>
      <c r="F1277" s="53" t="s">
        <v>2385</v>
      </c>
      <c r="G1277" s="53" t="s">
        <v>2394</v>
      </c>
      <c r="H1277" s="53" t="s">
        <v>1812</v>
      </c>
      <c r="I1277" s="53" t="s">
        <v>1820</v>
      </c>
      <c r="J1277" s="53" t="s">
        <v>1809</v>
      </c>
      <c r="K1277" s="53" t="s">
        <v>2495</v>
      </c>
      <c r="L1277" s="53" t="s">
        <v>3669</v>
      </c>
      <c r="M1277" s="53" t="s">
        <v>2495</v>
      </c>
      <c r="N1277" s="53" t="s">
        <v>5097</v>
      </c>
      <c r="O1277" s="54">
        <v>4208</v>
      </c>
      <c r="P1277" s="53" t="s">
        <v>5098</v>
      </c>
      <c r="Q1277" s="53">
        <v>1</v>
      </c>
      <c r="R1277" s="55">
        <v>52.3977</v>
      </c>
      <c r="S1277" s="55">
        <v>19.735199999999999</v>
      </c>
      <c r="T1277" s="55">
        <v>52.411900000000003</v>
      </c>
      <c r="U1277" s="55">
        <v>19.754200000000001</v>
      </c>
      <c r="V1277" s="53" t="s">
        <v>95</v>
      </c>
      <c r="W1277" s="85">
        <v>6.4</v>
      </c>
      <c r="X1277" s="87">
        <v>0</v>
      </c>
      <c r="Y1277" s="1" t="s">
        <v>7320</v>
      </c>
    </row>
    <row r="1278" spans="1:25" ht="50.1" hidden="1" customHeight="1" x14ac:dyDescent="0.25">
      <c r="A1278" s="53" t="s">
        <v>95</v>
      </c>
      <c r="B1278" s="53" t="str">
        <f>IF(COUNTIF('Aglomeracje 2022 r.'!$C$13:$C$207,' Dane pomocnicze (ze spr. 21)'!C1278)=1,"TAK",IF(COUNTIF('Aglomeracje 2022 r.'!$C$13:$C$207,' Dane pomocnicze (ze spr. 21)'!C1278)&gt;1,"TAK, UWAGA, wystepuje w sprawozdaniu więcej niż jeden raz!!!","BRAK"))</f>
        <v>BRAK</v>
      </c>
      <c r="C1278" s="53" t="s">
        <v>1369</v>
      </c>
      <c r="D1278" s="53" t="s">
        <v>2496</v>
      </c>
      <c r="E1278" s="53" t="s">
        <v>1639</v>
      </c>
      <c r="F1278" s="53" t="s">
        <v>2385</v>
      </c>
      <c r="G1278" s="53" t="s">
        <v>2430</v>
      </c>
      <c r="H1278" s="53" t="s">
        <v>2395</v>
      </c>
      <c r="I1278" s="53" t="s">
        <v>1820</v>
      </c>
      <c r="J1278" s="53" t="s">
        <v>1809</v>
      </c>
      <c r="K1278" s="53" t="s">
        <v>2496</v>
      </c>
      <c r="L1278" s="53" t="s">
        <v>3715</v>
      </c>
      <c r="M1278" s="53" t="s">
        <v>2496</v>
      </c>
      <c r="N1278" s="53" t="s">
        <v>5099</v>
      </c>
      <c r="O1278" s="54">
        <v>3672</v>
      </c>
      <c r="P1278" s="53" t="s">
        <v>5100</v>
      </c>
      <c r="Q1278" s="53">
        <v>1</v>
      </c>
      <c r="R1278" s="55">
        <v>52.282699999999998</v>
      </c>
      <c r="S1278" s="55">
        <v>20.442900000000002</v>
      </c>
      <c r="T1278" s="55">
        <v>52.463500000000003</v>
      </c>
      <c r="U1278" s="55">
        <v>20.759899999999998</v>
      </c>
      <c r="V1278" s="53" t="s">
        <v>95</v>
      </c>
      <c r="W1278" s="85">
        <v>0.38</v>
      </c>
      <c r="X1278" s="87">
        <v>0</v>
      </c>
      <c r="Y1278" s="1" t="s">
        <v>7761</v>
      </c>
    </row>
    <row r="1279" spans="1:25" ht="50.1" hidden="1" customHeight="1" x14ac:dyDescent="0.25">
      <c r="A1279" s="53" t="s">
        <v>95</v>
      </c>
      <c r="B1279" s="53" t="str">
        <f>IF(COUNTIF('Aglomeracje 2022 r.'!$C$13:$C$207,' Dane pomocnicze (ze spr. 21)'!C1279)=1,"TAK",IF(COUNTIF('Aglomeracje 2022 r.'!$C$13:$C$207,' Dane pomocnicze (ze spr. 21)'!C1279)&gt;1,"TAK, UWAGA, wystepuje w sprawozdaniu więcej niż jeden raz!!!","BRAK"))</f>
        <v>BRAK</v>
      </c>
      <c r="C1279" s="53" t="s">
        <v>1370</v>
      </c>
      <c r="D1279" s="53" t="s">
        <v>2497</v>
      </c>
      <c r="E1279" s="53" t="s">
        <v>1639</v>
      </c>
      <c r="F1279" s="53" t="s">
        <v>2385</v>
      </c>
      <c r="G1279" s="53" t="s">
        <v>2423</v>
      </c>
      <c r="H1279" s="53" t="s">
        <v>1935</v>
      </c>
      <c r="I1279" s="53" t="s">
        <v>1820</v>
      </c>
      <c r="J1279" s="53" t="s">
        <v>1809</v>
      </c>
      <c r="K1279" s="53" t="s">
        <v>2422</v>
      </c>
      <c r="L1279" s="53" t="s">
        <v>3669</v>
      </c>
      <c r="M1279" s="53" t="s">
        <v>2422</v>
      </c>
      <c r="N1279" s="53" t="s">
        <v>5101</v>
      </c>
      <c r="O1279" s="54">
        <v>2270</v>
      </c>
      <c r="P1279" s="53" t="s">
        <v>5102</v>
      </c>
      <c r="Q1279" s="53">
        <v>1</v>
      </c>
      <c r="R1279" s="55">
        <v>51.588900000000002</v>
      </c>
      <c r="S1279" s="55">
        <v>21.555099999999999</v>
      </c>
      <c r="T1279" s="55">
        <v>51.646900000000002</v>
      </c>
      <c r="U1279" s="55">
        <v>21.498899999999999</v>
      </c>
      <c r="V1279" s="53" t="s">
        <v>95</v>
      </c>
      <c r="W1279" s="85">
        <v>0.5</v>
      </c>
      <c r="X1279" s="87">
        <v>1</v>
      </c>
      <c r="Y1279" s="1" t="s">
        <v>7187</v>
      </c>
    </row>
    <row r="1280" spans="1:25" ht="50.1" hidden="1" customHeight="1" x14ac:dyDescent="0.25">
      <c r="A1280" s="53" t="s">
        <v>95</v>
      </c>
      <c r="B1280" s="53" t="str">
        <f>IF(COUNTIF('Aglomeracje 2022 r.'!$C$13:$C$207,' Dane pomocnicze (ze spr. 21)'!C1280)=1,"TAK",IF(COUNTIF('Aglomeracje 2022 r.'!$C$13:$C$207,' Dane pomocnicze (ze spr. 21)'!C1280)&gt;1,"TAK, UWAGA, wystepuje w sprawozdaniu więcej niż jeden raz!!!","BRAK"))</f>
        <v>BRAK</v>
      </c>
      <c r="C1280" s="53" t="s">
        <v>1371</v>
      </c>
      <c r="D1280" s="53" t="s">
        <v>2498</v>
      </c>
      <c r="E1280" s="53" t="s">
        <v>1639</v>
      </c>
      <c r="F1280" s="53" t="s">
        <v>2385</v>
      </c>
      <c r="G1280" s="53" t="s">
        <v>2499</v>
      </c>
      <c r="H1280" s="53" t="s">
        <v>2041</v>
      </c>
      <c r="I1280" s="53" t="s">
        <v>1820</v>
      </c>
      <c r="J1280" s="53" t="s">
        <v>1809</v>
      </c>
      <c r="K1280" s="53" t="s">
        <v>2498</v>
      </c>
      <c r="L1280" s="53" t="s">
        <v>3715</v>
      </c>
      <c r="M1280" s="53" t="s">
        <v>2498</v>
      </c>
      <c r="N1280" s="53" t="s">
        <v>5103</v>
      </c>
      <c r="O1280" s="54">
        <v>2650</v>
      </c>
      <c r="P1280" s="53" t="s">
        <v>3865</v>
      </c>
      <c r="Q1280" s="53">
        <v>1</v>
      </c>
      <c r="R1280" s="55">
        <v>52.031399999999998</v>
      </c>
      <c r="S1280" s="55">
        <v>20.691800000000001</v>
      </c>
      <c r="T1280" s="55">
        <v>52.027099999999997</v>
      </c>
      <c r="U1280" s="55">
        <v>20.699400000000001</v>
      </c>
      <c r="V1280" s="53" t="s">
        <v>95</v>
      </c>
      <c r="W1280" s="85">
        <v>0</v>
      </c>
      <c r="X1280" s="87">
        <v>0</v>
      </c>
      <c r="Y1280" s="1" t="s">
        <v>7166</v>
      </c>
    </row>
    <row r="1281" spans="1:25" ht="50.1" hidden="1" customHeight="1" x14ac:dyDescent="0.25">
      <c r="A1281" s="53" t="s">
        <v>95</v>
      </c>
      <c r="B1281" s="53" t="str">
        <f>IF(COUNTIF('Aglomeracje 2022 r.'!$C$13:$C$207,' Dane pomocnicze (ze spr. 21)'!C1281)=1,"TAK",IF(COUNTIF('Aglomeracje 2022 r.'!$C$13:$C$207,' Dane pomocnicze (ze spr. 21)'!C1281)&gt;1,"TAK, UWAGA, wystepuje w sprawozdaniu więcej niż jeden raz!!!","BRAK"))</f>
        <v>BRAK</v>
      </c>
      <c r="C1281" s="53" t="s">
        <v>1372</v>
      </c>
      <c r="D1281" s="53" t="s">
        <v>2500</v>
      </c>
      <c r="E1281" s="53" t="s">
        <v>1639</v>
      </c>
      <c r="F1281" s="53" t="s">
        <v>2385</v>
      </c>
      <c r="G1281" s="53" t="s">
        <v>2423</v>
      </c>
      <c r="H1281" s="53" t="s">
        <v>1935</v>
      </c>
      <c r="I1281" s="53" t="s">
        <v>1820</v>
      </c>
      <c r="J1281" s="53" t="s">
        <v>1809</v>
      </c>
      <c r="K1281" s="53" t="s">
        <v>2500</v>
      </c>
      <c r="L1281" s="53" t="s">
        <v>3715</v>
      </c>
      <c r="M1281" s="53" t="s">
        <v>2500</v>
      </c>
      <c r="N1281" s="53" t="s">
        <v>5104</v>
      </c>
      <c r="O1281" s="54">
        <v>4485</v>
      </c>
      <c r="P1281" s="53" t="s">
        <v>5105</v>
      </c>
      <c r="Q1281" s="53">
        <v>1</v>
      </c>
      <c r="R1281" s="55">
        <v>54.491700000000002</v>
      </c>
      <c r="S1281" s="55">
        <v>21.625699999999998</v>
      </c>
      <c r="T1281" s="55">
        <v>51.508800000000001</v>
      </c>
      <c r="U1281" s="55">
        <v>21.726500000000001</v>
      </c>
      <c r="V1281" s="53" t="s">
        <v>95</v>
      </c>
      <c r="W1281" s="85">
        <v>0</v>
      </c>
      <c r="X1281" s="87">
        <v>0</v>
      </c>
      <c r="Y1281" s="1" t="s">
        <v>7166</v>
      </c>
    </row>
    <row r="1282" spans="1:25" ht="50.1" hidden="1" customHeight="1" x14ac:dyDescent="0.25">
      <c r="A1282" s="53" t="s">
        <v>95</v>
      </c>
      <c r="B1282" s="53" t="str">
        <f>IF(COUNTIF('Aglomeracje 2022 r.'!$C$13:$C$207,' Dane pomocnicze (ze spr. 21)'!C1282)=1,"TAK",IF(COUNTIF('Aglomeracje 2022 r.'!$C$13:$C$207,' Dane pomocnicze (ze spr. 21)'!C1282)&gt;1,"TAK, UWAGA, wystepuje w sprawozdaniu więcej niż jeden raz!!!","BRAK"))</f>
        <v>BRAK</v>
      </c>
      <c r="C1282" s="53" t="s">
        <v>1373</v>
      </c>
      <c r="D1282" s="53" t="s">
        <v>2501</v>
      </c>
      <c r="E1282" s="53" t="s">
        <v>1639</v>
      </c>
      <c r="F1282" s="53" t="s">
        <v>2385</v>
      </c>
      <c r="G1282" s="53" t="s">
        <v>2430</v>
      </c>
      <c r="H1282" s="53" t="s">
        <v>1812</v>
      </c>
      <c r="I1282" s="53" t="s">
        <v>1820</v>
      </c>
      <c r="J1282" s="53" t="s">
        <v>1809</v>
      </c>
      <c r="K1282" s="53" t="s">
        <v>2501</v>
      </c>
      <c r="L1282" s="53" t="s">
        <v>3669</v>
      </c>
      <c r="M1282" s="53" t="s">
        <v>5106</v>
      </c>
      <c r="N1282" s="53" t="s">
        <v>5107</v>
      </c>
      <c r="O1282" s="54">
        <v>3263</v>
      </c>
      <c r="P1282" s="53" t="s">
        <v>5108</v>
      </c>
      <c r="Q1282" s="53">
        <v>1</v>
      </c>
      <c r="R1282" s="55">
        <v>52.432899999999997</v>
      </c>
      <c r="S1282" s="55">
        <v>20.6129</v>
      </c>
      <c r="T1282" s="55">
        <v>52.430399999999999</v>
      </c>
      <c r="U1282" s="55">
        <v>20.590800000000002</v>
      </c>
      <c r="V1282" s="53" t="s">
        <v>95</v>
      </c>
      <c r="W1282" s="85">
        <v>1.7</v>
      </c>
      <c r="X1282" s="87">
        <v>0</v>
      </c>
      <c r="Y1282" s="1" t="s">
        <v>7228</v>
      </c>
    </row>
    <row r="1283" spans="1:25" ht="50.1" hidden="1" customHeight="1" x14ac:dyDescent="0.25">
      <c r="A1283" s="53" t="s">
        <v>95</v>
      </c>
      <c r="B1283" s="53" t="str">
        <f>IF(COUNTIF('Aglomeracje 2022 r.'!$C$13:$C$207,' Dane pomocnicze (ze spr. 21)'!C1283)=1,"TAK",IF(COUNTIF('Aglomeracje 2022 r.'!$C$13:$C$207,' Dane pomocnicze (ze spr. 21)'!C1283)&gt;1,"TAK, UWAGA, wystepuje w sprawozdaniu więcej niż jeden raz!!!","BRAK"))</f>
        <v>BRAK</v>
      </c>
      <c r="C1283" s="53" t="s">
        <v>1374</v>
      </c>
      <c r="D1283" s="53" t="s">
        <v>2505</v>
      </c>
      <c r="E1283" s="53" t="s">
        <v>1639</v>
      </c>
      <c r="F1283" s="53" t="s">
        <v>2385</v>
      </c>
      <c r="G1283" s="53" t="s">
        <v>2444</v>
      </c>
      <c r="H1283" s="53" t="s">
        <v>95</v>
      </c>
      <c r="I1283" s="53" t="s">
        <v>1820</v>
      </c>
      <c r="J1283" s="53" t="s">
        <v>1809</v>
      </c>
      <c r="K1283" s="53" t="s">
        <v>2505</v>
      </c>
      <c r="L1283" s="53" t="s">
        <v>3715</v>
      </c>
      <c r="M1283" s="53" t="s">
        <v>2505</v>
      </c>
      <c r="N1283" s="53" t="s">
        <v>5113</v>
      </c>
      <c r="O1283" s="54">
        <v>5615</v>
      </c>
      <c r="P1283" s="53" t="s">
        <v>5114</v>
      </c>
      <c r="Q1283" s="53">
        <v>1</v>
      </c>
      <c r="R1283" s="55">
        <v>51.741500000000002</v>
      </c>
      <c r="S1283" s="55">
        <v>21.668700000000001</v>
      </c>
      <c r="T1283" s="55">
        <v>51.712200000000003</v>
      </c>
      <c r="U1283" s="55">
        <v>21.675899999999999</v>
      </c>
      <c r="V1283" s="53" t="s">
        <v>95</v>
      </c>
      <c r="W1283" s="85">
        <v>0</v>
      </c>
      <c r="X1283" s="87">
        <v>0</v>
      </c>
      <c r="Y1283" s="1" t="s">
        <v>7166</v>
      </c>
    </row>
    <row r="1284" spans="1:25" ht="50.1" hidden="1" customHeight="1" x14ac:dyDescent="0.25">
      <c r="A1284" s="53" t="s">
        <v>95</v>
      </c>
      <c r="B1284" s="53" t="str">
        <f>IF(COUNTIF('Aglomeracje 2022 r.'!$C$13:$C$207,' Dane pomocnicze (ze spr. 21)'!C1284)=1,"TAK",IF(COUNTIF('Aglomeracje 2022 r.'!$C$13:$C$207,' Dane pomocnicze (ze spr. 21)'!C1284)&gt;1,"TAK, UWAGA, wystepuje w sprawozdaniu więcej niż jeden raz!!!","BRAK"))</f>
        <v>BRAK</v>
      </c>
      <c r="C1284" s="53" t="s">
        <v>1375</v>
      </c>
      <c r="D1284" s="53" t="s">
        <v>2506</v>
      </c>
      <c r="E1284" s="53" t="s">
        <v>1639</v>
      </c>
      <c r="F1284" s="53" t="s">
        <v>2385</v>
      </c>
      <c r="G1284" s="53" t="s">
        <v>2394</v>
      </c>
      <c r="H1284" s="53" t="s">
        <v>1812</v>
      </c>
      <c r="I1284" s="53" t="s">
        <v>1820</v>
      </c>
      <c r="J1284" s="53" t="s">
        <v>1809</v>
      </c>
      <c r="K1284" s="53" t="s">
        <v>2506</v>
      </c>
      <c r="L1284" s="53" t="s">
        <v>3715</v>
      </c>
      <c r="M1284" s="53" t="s">
        <v>2506</v>
      </c>
      <c r="N1284" s="53" t="s">
        <v>5115</v>
      </c>
      <c r="O1284" s="54">
        <v>3364</v>
      </c>
      <c r="P1284" s="53" t="s">
        <v>5116</v>
      </c>
      <c r="Q1284" s="53">
        <v>1</v>
      </c>
      <c r="R1284" s="55">
        <v>52.671180969656298</v>
      </c>
      <c r="S1284" s="55">
        <v>19.803634285926801</v>
      </c>
      <c r="T1284" s="55">
        <v>52.671100000000003</v>
      </c>
      <c r="U1284" s="55">
        <v>19.80682337</v>
      </c>
      <c r="V1284" s="53" t="s">
        <v>95</v>
      </c>
      <c r="W1284" s="85">
        <v>0</v>
      </c>
      <c r="X1284" s="87">
        <v>0</v>
      </c>
      <c r="Y1284" s="1" t="s">
        <v>7166</v>
      </c>
    </row>
    <row r="1285" spans="1:25" ht="50.1" hidden="1" customHeight="1" x14ac:dyDescent="0.25">
      <c r="A1285" s="53" t="s">
        <v>95</v>
      </c>
      <c r="B1285" s="53" t="str">
        <f>IF(COUNTIF('Aglomeracje 2022 r.'!$C$13:$C$207,' Dane pomocnicze (ze spr. 21)'!C1285)=1,"TAK",IF(COUNTIF('Aglomeracje 2022 r.'!$C$13:$C$207,' Dane pomocnicze (ze spr. 21)'!C1285)&gt;1,"TAK, UWAGA, wystepuje w sprawozdaniu więcej niż jeden raz!!!","BRAK"))</f>
        <v>BRAK</v>
      </c>
      <c r="C1285" s="53" t="s">
        <v>1376</v>
      </c>
      <c r="D1285" s="53" t="s">
        <v>2507</v>
      </c>
      <c r="E1285" s="53" t="s">
        <v>1639</v>
      </c>
      <c r="F1285" s="53" t="s">
        <v>2385</v>
      </c>
      <c r="G1285" s="53" t="s">
        <v>2387</v>
      </c>
      <c r="H1285" s="53" t="s">
        <v>1935</v>
      </c>
      <c r="I1285" s="53" t="s">
        <v>1820</v>
      </c>
      <c r="J1285" s="53" t="s">
        <v>1809</v>
      </c>
      <c r="K1285" s="53" t="s">
        <v>2507</v>
      </c>
      <c r="L1285" s="53" t="s">
        <v>3715</v>
      </c>
      <c r="M1285" s="53" t="s">
        <v>2507</v>
      </c>
      <c r="N1285" s="53" t="s">
        <v>5117</v>
      </c>
      <c r="O1285" s="54">
        <v>6322</v>
      </c>
      <c r="P1285" s="53" t="s">
        <v>4926</v>
      </c>
      <c r="Q1285" s="53">
        <v>1</v>
      </c>
      <c r="R1285" s="55">
        <v>51.432200000000002</v>
      </c>
      <c r="S1285" s="55">
        <v>21.3249</v>
      </c>
      <c r="T1285" s="55">
        <v>51.431899999999999</v>
      </c>
      <c r="U1285" s="55">
        <v>21.305199999999999</v>
      </c>
      <c r="V1285" s="53" t="s">
        <v>95</v>
      </c>
      <c r="W1285" s="85">
        <v>0</v>
      </c>
      <c r="X1285" s="87">
        <v>0</v>
      </c>
      <c r="Y1285" s="1" t="s">
        <v>7166</v>
      </c>
    </row>
    <row r="1286" spans="1:25" ht="50.1" hidden="1" customHeight="1" x14ac:dyDescent="0.25">
      <c r="A1286" s="53" t="s">
        <v>95</v>
      </c>
      <c r="B1286" s="53" t="str">
        <f>IF(COUNTIF('Aglomeracje 2022 r.'!$C$13:$C$207,' Dane pomocnicze (ze spr. 21)'!C1286)=1,"TAK",IF(COUNTIF('Aglomeracje 2022 r.'!$C$13:$C$207,' Dane pomocnicze (ze spr. 21)'!C1286)&gt;1,"TAK, UWAGA, wystepuje w sprawozdaniu więcej niż jeden raz!!!","BRAK"))</f>
        <v>BRAK</v>
      </c>
      <c r="C1286" s="53" t="s">
        <v>1377</v>
      </c>
      <c r="D1286" s="53" t="s">
        <v>2508</v>
      </c>
      <c r="E1286" s="53" t="s">
        <v>1639</v>
      </c>
      <c r="F1286" s="53" t="s">
        <v>2385</v>
      </c>
      <c r="G1286" s="53" t="s">
        <v>2444</v>
      </c>
      <c r="H1286" s="53" t="s">
        <v>95</v>
      </c>
      <c r="I1286" s="53" t="s">
        <v>1820</v>
      </c>
      <c r="J1286" s="53" t="s">
        <v>1809</v>
      </c>
      <c r="K1286" s="53" t="s">
        <v>2443</v>
      </c>
      <c r="L1286" s="53" t="s">
        <v>3821</v>
      </c>
      <c r="M1286" s="53" t="s">
        <v>5118</v>
      </c>
      <c r="N1286" s="53" t="s">
        <v>5119</v>
      </c>
      <c r="O1286" s="54">
        <v>29918</v>
      </c>
      <c r="P1286" s="53" t="s">
        <v>1637</v>
      </c>
      <c r="Q1286" s="53">
        <v>1</v>
      </c>
      <c r="R1286" s="55">
        <v>51.900300000000001</v>
      </c>
      <c r="S1286" s="55">
        <v>21.6084</v>
      </c>
      <c r="T1286" s="55">
        <v>51.887599999999999</v>
      </c>
      <c r="U1286" s="55">
        <v>21.566600000000001</v>
      </c>
      <c r="V1286" s="53" t="s">
        <v>95</v>
      </c>
      <c r="W1286" s="85">
        <v>0</v>
      </c>
      <c r="X1286" s="87">
        <v>0</v>
      </c>
      <c r="Y1286" s="1" t="s">
        <v>7166</v>
      </c>
    </row>
    <row r="1287" spans="1:25" ht="50.1" hidden="1" customHeight="1" x14ac:dyDescent="0.25">
      <c r="A1287" s="53" t="s">
        <v>95</v>
      </c>
      <c r="B1287" s="53" t="str">
        <f>IF(COUNTIF('Aglomeracje 2022 r.'!$C$13:$C$207,' Dane pomocnicze (ze spr. 21)'!C1287)=1,"TAK",IF(COUNTIF('Aglomeracje 2022 r.'!$C$13:$C$207,' Dane pomocnicze (ze spr. 21)'!C1287)&gt;1,"TAK, UWAGA, wystepuje w sprawozdaniu więcej niż jeden raz!!!","BRAK"))</f>
        <v>BRAK</v>
      </c>
      <c r="C1287" s="53" t="s">
        <v>1378</v>
      </c>
      <c r="D1287" s="53" t="s">
        <v>2509</v>
      </c>
      <c r="E1287" s="53" t="s">
        <v>1639</v>
      </c>
      <c r="F1287" s="53" t="s">
        <v>2385</v>
      </c>
      <c r="G1287" s="53" t="s">
        <v>2437</v>
      </c>
      <c r="H1287" s="53" t="s">
        <v>2407</v>
      </c>
      <c r="I1287" s="53" t="s">
        <v>1820</v>
      </c>
      <c r="J1287" s="53" t="s">
        <v>1809</v>
      </c>
      <c r="K1287" s="53" t="s">
        <v>2509</v>
      </c>
      <c r="L1287" s="53" t="s">
        <v>3715</v>
      </c>
      <c r="M1287" s="53" t="s">
        <v>5120</v>
      </c>
      <c r="N1287" s="53" t="s">
        <v>5121</v>
      </c>
      <c r="O1287" s="54">
        <v>6359</v>
      </c>
      <c r="P1287" s="53" t="s">
        <v>5122</v>
      </c>
      <c r="Q1287" s="53">
        <v>1</v>
      </c>
      <c r="R1287" s="55">
        <v>50.980200000000004</v>
      </c>
      <c r="S1287" s="55">
        <v>21.058900000000001</v>
      </c>
      <c r="T1287" s="55">
        <v>52.942100000000003</v>
      </c>
      <c r="U1287" s="55">
        <v>21.029399999999999</v>
      </c>
      <c r="V1287" s="53" t="s">
        <v>95</v>
      </c>
      <c r="W1287" s="85">
        <v>0</v>
      </c>
      <c r="X1287" s="87">
        <v>0</v>
      </c>
      <c r="Y1287" s="1" t="s">
        <v>7166</v>
      </c>
    </row>
    <row r="1288" spans="1:25" ht="50.1" hidden="1" customHeight="1" x14ac:dyDescent="0.25">
      <c r="A1288" s="53" t="s">
        <v>95</v>
      </c>
      <c r="B1288" s="53" t="str">
        <f>IF(COUNTIF('Aglomeracje 2022 r.'!$C$13:$C$207,' Dane pomocnicze (ze spr. 21)'!C1288)=1,"TAK",IF(COUNTIF('Aglomeracje 2022 r.'!$C$13:$C$207,' Dane pomocnicze (ze spr. 21)'!C1288)&gt;1,"TAK, UWAGA, wystepuje w sprawozdaniu więcej niż jeden raz!!!","BRAK"))</f>
        <v>BRAK</v>
      </c>
      <c r="C1288" s="53" t="s">
        <v>1379</v>
      </c>
      <c r="D1288" s="53" t="s">
        <v>2510</v>
      </c>
      <c r="E1288" s="53" t="s">
        <v>1639</v>
      </c>
      <c r="F1288" s="53" t="s">
        <v>2385</v>
      </c>
      <c r="G1288" s="53" t="s">
        <v>2432</v>
      </c>
      <c r="H1288" s="53" t="s">
        <v>2407</v>
      </c>
      <c r="I1288" s="53" t="s">
        <v>1820</v>
      </c>
      <c r="J1288" s="53" t="s">
        <v>1809</v>
      </c>
      <c r="K1288" s="53" t="s">
        <v>2510</v>
      </c>
      <c r="L1288" s="53" t="s">
        <v>3715</v>
      </c>
      <c r="M1288" s="53" t="s">
        <v>2510</v>
      </c>
      <c r="N1288" s="53" t="s">
        <v>5123</v>
      </c>
      <c r="O1288" s="54">
        <v>3580</v>
      </c>
      <c r="P1288" s="53" t="s">
        <v>5124</v>
      </c>
      <c r="Q1288" s="53">
        <v>1</v>
      </c>
      <c r="R1288" s="55">
        <v>53.1387</v>
      </c>
      <c r="S1288" s="55">
        <v>21.0457</v>
      </c>
      <c r="T1288" s="55">
        <v>53.150300000000001</v>
      </c>
      <c r="U1288" s="55">
        <v>21.079599999999999</v>
      </c>
      <c r="V1288" s="53" t="s">
        <v>95</v>
      </c>
      <c r="W1288" s="85">
        <v>0</v>
      </c>
      <c r="X1288" s="87">
        <v>0</v>
      </c>
      <c r="Y1288" s="1" t="s">
        <v>7166</v>
      </c>
    </row>
    <row r="1289" spans="1:25" ht="50.1" hidden="1" customHeight="1" x14ac:dyDescent="0.25">
      <c r="A1289" s="53" t="s">
        <v>95</v>
      </c>
      <c r="B1289" s="53" t="str">
        <f>IF(COUNTIF('Aglomeracje 2022 r.'!$C$13:$C$207,' Dane pomocnicze (ze spr. 21)'!C1289)=1,"TAK",IF(COUNTIF('Aglomeracje 2022 r.'!$C$13:$C$207,' Dane pomocnicze (ze spr. 21)'!C1289)&gt;1,"TAK, UWAGA, wystepuje w sprawozdaniu więcej niż jeden raz!!!","BRAK"))</f>
        <v>BRAK</v>
      </c>
      <c r="C1289" s="53" t="s">
        <v>1380</v>
      </c>
      <c r="D1289" s="53" t="s">
        <v>2512</v>
      </c>
      <c r="E1289" s="53" t="s">
        <v>1639</v>
      </c>
      <c r="F1289" s="53" t="s">
        <v>2385</v>
      </c>
      <c r="G1289" s="53" t="s">
        <v>2513</v>
      </c>
      <c r="H1289" s="53" t="s">
        <v>2514</v>
      </c>
      <c r="I1289" s="53" t="s">
        <v>1820</v>
      </c>
      <c r="J1289" s="53" t="s">
        <v>1809</v>
      </c>
      <c r="K1289" s="53" t="s">
        <v>2512</v>
      </c>
      <c r="L1289" s="53" t="s">
        <v>3715</v>
      </c>
      <c r="M1289" s="53" t="s">
        <v>2512</v>
      </c>
      <c r="N1289" s="53" t="s">
        <v>5126</v>
      </c>
      <c r="O1289" s="54">
        <v>11938</v>
      </c>
      <c r="P1289" s="53" t="s">
        <v>5127</v>
      </c>
      <c r="Q1289" s="53">
        <v>1</v>
      </c>
      <c r="R1289" s="55">
        <v>52.09006754</v>
      </c>
      <c r="S1289" s="55">
        <v>20.800307830000001</v>
      </c>
      <c r="T1289" s="55">
        <v>52.106400000000001</v>
      </c>
      <c r="U1289" s="55">
        <v>20.810700000000001</v>
      </c>
      <c r="V1289" s="53" t="s">
        <v>95</v>
      </c>
      <c r="W1289" s="85">
        <v>0</v>
      </c>
      <c r="X1289" s="87">
        <v>0</v>
      </c>
      <c r="Y1289" s="1" t="s">
        <v>7166</v>
      </c>
    </row>
    <row r="1290" spans="1:25" ht="50.1" hidden="1" customHeight="1" x14ac:dyDescent="0.25">
      <c r="A1290" s="53" t="s">
        <v>95</v>
      </c>
      <c r="B1290" s="53" t="str">
        <f>IF(COUNTIF('Aglomeracje 2022 r.'!$C$13:$C$207,' Dane pomocnicze (ze spr. 21)'!C1290)=1,"TAK",IF(COUNTIF('Aglomeracje 2022 r.'!$C$13:$C$207,' Dane pomocnicze (ze spr. 21)'!C1290)&gt;1,"TAK, UWAGA, wystepuje w sprawozdaniu więcej niż jeden raz!!!","BRAK"))</f>
        <v>BRAK</v>
      </c>
      <c r="C1290" s="53" t="s">
        <v>1381</v>
      </c>
      <c r="D1290" s="53" t="s">
        <v>1912</v>
      </c>
      <c r="E1290" s="53" t="s">
        <v>1639</v>
      </c>
      <c r="F1290" s="53" t="s">
        <v>2385</v>
      </c>
      <c r="G1290" s="53" t="s">
        <v>2421</v>
      </c>
      <c r="H1290" s="53" t="s">
        <v>2407</v>
      </c>
      <c r="I1290" s="53" t="s">
        <v>1820</v>
      </c>
      <c r="J1290" s="53" t="s">
        <v>1809</v>
      </c>
      <c r="K1290" s="53" t="s">
        <v>1912</v>
      </c>
      <c r="L1290" s="53" t="s">
        <v>3715</v>
      </c>
      <c r="M1290" s="53" t="s">
        <v>1912</v>
      </c>
      <c r="N1290" s="53" t="s">
        <v>5128</v>
      </c>
      <c r="O1290" s="54">
        <v>1738</v>
      </c>
      <c r="P1290" s="53" t="s">
        <v>5129</v>
      </c>
      <c r="Q1290" s="53">
        <v>1</v>
      </c>
      <c r="R1290" s="55">
        <v>52.320500000000003</v>
      </c>
      <c r="S1290" s="55">
        <v>21.677600000000002</v>
      </c>
      <c r="T1290" s="55">
        <v>52.325600000000001</v>
      </c>
      <c r="U1290" s="55">
        <v>21.6585</v>
      </c>
      <c r="V1290" s="53" t="s">
        <v>95</v>
      </c>
      <c r="W1290" s="85" t="e">
        <v>#N/A</v>
      </c>
      <c r="X1290" s="87" t="e">
        <v>#N/A</v>
      </c>
      <c r="Y1290" s="1" t="e">
        <v>#N/A</v>
      </c>
    </row>
    <row r="1291" spans="1:25" ht="50.1" hidden="1" customHeight="1" x14ac:dyDescent="0.25">
      <c r="A1291" s="53" t="s">
        <v>95</v>
      </c>
      <c r="B1291" s="53" t="str">
        <f>IF(COUNTIF('Aglomeracje 2022 r.'!$C$13:$C$207,' Dane pomocnicze (ze spr. 21)'!C1291)=1,"TAK",IF(COUNTIF('Aglomeracje 2022 r.'!$C$13:$C$207,' Dane pomocnicze (ze spr. 21)'!C1291)&gt;1,"TAK, UWAGA, wystepuje w sprawozdaniu więcej niż jeden raz!!!","BRAK"))</f>
        <v>BRAK</v>
      </c>
      <c r="C1291" s="53" t="s">
        <v>1382</v>
      </c>
      <c r="D1291" s="53" t="s">
        <v>2515</v>
      </c>
      <c r="E1291" s="53" t="s">
        <v>1639</v>
      </c>
      <c r="F1291" s="53" t="s">
        <v>2385</v>
      </c>
      <c r="G1291" s="53" t="s">
        <v>2394</v>
      </c>
      <c r="H1291" s="53" t="s">
        <v>2395</v>
      </c>
      <c r="I1291" s="53" t="s">
        <v>1820</v>
      </c>
      <c r="J1291" s="53" t="s">
        <v>1809</v>
      </c>
      <c r="K1291" s="53" t="s">
        <v>2515</v>
      </c>
      <c r="L1291" s="53" t="s">
        <v>3669</v>
      </c>
      <c r="M1291" s="53" t="s">
        <v>2515</v>
      </c>
      <c r="N1291" s="53" t="s">
        <v>5130</v>
      </c>
      <c r="O1291" s="54">
        <v>2692</v>
      </c>
      <c r="P1291" s="53" t="s">
        <v>5131</v>
      </c>
      <c r="Q1291" s="53">
        <v>1</v>
      </c>
      <c r="R1291" s="55">
        <v>52.737000000000002</v>
      </c>
      <c r="S1291" s="55">
        <v>19.992000000000001</v>
      </c>
      <c r="T1291" s="55">
        <v>52.732500000000002</v>
      </c>
      <c r="U1291" s="55">
        <v>20.006900000000002</v>
      </c>
      <c r="V1291" s="53" t="s">
        <v>95</v>
      </c>
      <c r="W1291" s="85">
        <v>0.4</v>
      </c>
      <c r="X1291" s="87">
        <v>0</v>
      </c>
      <c r="Y1291" s="1" t="s">
        <v>7169</v>
      </c>
    </row>
    <row r="1292" spans="1:25" ht="50.1" hidden="1" customHeight="1" x14ac:dyDescent="0.25">
      <c r="A1292" s="53" t="s">
        <v>95</v>
      </c>
      <c r="B1292" s="53" t="str">
        <f>IF(COUNTIF('Aglomeracje 2022 r.'!$C$13:$C$207,' Dane pomocnicze (ze spr. 21)'!C1292)=1,"TAK",IF(COUNTIF('Aglomeracje 2022 r.'!$C$13:$C$207,' Dane pomocnicze (ze spr. 21)'!C1292)&gt;1,"TAK, UWAGA, wystepuje w sprawozdaniu więcej niż jeden raz!!!","BRAK"))</f>
        <v>BRAK</v>
      </c>
      <c r="C1292" s="53" t="s">
        <v>1383</v>
      </c>
      <c r="D1292" s="53" t="s">
        <v>2517</v>
      </c>
      <c r="E1292" s="53" t="s">
        <v>1639</v>
      </c>
      <c r="F1292" s="53" t="s">
        <v>2385</v>
      </c>
      <c r="G1292" s="53" t="s">
        <v>2394</v>
      </c>
      <c r="H1292" s="53" t="s">
        <v>1812</v>
      </c>
      <c r="I1292" s="53" t="s">
        <v>1820</v>
      </c>
      <c r="J1292" s="53" t="s">
        <v>1809</v>
      </c>
      <c r="K1292" s="53" t="s">
        <v>2517</v>
      </c>
      <c r="L1292" s="53" t="s">
        <v>3715</v>
      </c>
      <c r="M1292" s="53" t="s">
        <v>2517</v>
      </c>
      <c r="N1292" s="53" t="s">
        <v>5134</v>
      </c>
      <c r="O1292" s="54">
        <v>4864</v>
      </c>
      <c r="P1292" s="53" t="s">
        <v>5135</v>
      </c>
      <c r="Q1292" s="53">
        <v>1</v>
      </c>
      <c r="R1292" s="55">
        <v>52.506100000000004</v>
      </c>
      <c r="S1292" s="55">
        <v>19.839400000000001</v>
      </c>
      <c r="T1292" s="55">
        <v>52.479199999999999</v>
      </c>
      <c r="U1292" s="55">
        <v>19.856200000000001</v>
      </c>
      <c r="V1292" s="53" t="s">
        <v>95</v>
      </c>
      <c r="W1292" s="85">
        <v>0</v>
      </c>
      <c r="X1292" s="87">
        <v>0</v>
      </c>
      <c r="Y1292" s="1" t="s">
        <v>7166</v>
      </c>
    </row>
    <row r="1293" spans="1:25" ht="50.1" hidden="1" customHeight="1" x14ac:dyDescent="0.25">
      <c r="A1293" s="53" t="s">
        <v>95</v>
      </c>
      <c r="B1293" s="53" t="str">
        <f>IF(COUNTIF('Aglomeracje 2022 r.'!$C$13:$C$207,' Dane pomocnicze (ze spr. 21)'!C1293)=1,"TAK",IF(COUNTIF('Aglomeracje 2022 r.'!$C$13:$C$207,' Dane pomocnicze (ze spr. 21)'!C1293)&gt;1,"TAK, UWAGA, wystepuje w sprawozdaniu więcej niż jeden raz!!!","BRAK"))</f>
        <v>BRAK</v>
      </c>
      <c r="C1293" s="53" t="s">
        <v>1384</v>
      </c>
      <c r="D1293" s="53" t="s">
        <v>2518</v>
      </c>
      <c r="E1293" s="53" t="s">
        <v>1639</v>
      </c>
      <c r="F1293" s="53" t="s">
        <v>2385</v>
      </c>
      <c r="G1293" s="53" t="s">
        <v>2444</v>
      </c>
      <c r="H1293" s="53" t="s">
        <v>95</v>
      </c>
      <c r="I1293" s="53" t="s">
        <v>1820</v>
      </c>
      <c r="J1293" s="53" t="s">
        <v>1809</v>
      </c>
      <c r="K1293" s="53" t="s">
        <v>2518</v>
      </c>
      <c r="L1293" s="53" t="s">
        <v>3715</v>
      </c>
      <c r="M1293" s="53" t="s">
        <v>2518</v>
      </c>
      <c r="N1293" s="53" t="s">
        <v>5136</v>
      </c>
      <c r="O1293" s="54">
        <v>2035</v>
      </c>
      <c r="P1293" s="53" t="s">
        <v>5137</v>
      </c>
      <c r="Q1293" s="53">
        <v>1</v>
      </c>
      <c r="R1293" s="55">
        <v>51.883099999999999</v>
      </c>
      <c r="S1293" s="55">
        <v>21.824300000000001</v>
      </c>
      <c r="T1293" s="55">
        <v>51.885556000000001</v>
      </c>
      <c r="U1293" s="55">
        <v>21.808056000000001</v>
      </c>
      <c r="V1293" s="53" t="s">
        <v>95</v>
      </c>
      <c r="W1293" s="85">
        <v>0</v>
      </c>
      <c r="X1293" s="87">
        <v>0</v>
      </c>
      <c r="Y1293" s="1" t="s">
        <v>7166</v>
      </c>
    </row>
    <row r="1294" spans="1:25" ht="50.1" hidden="1" customHeight="1" x14ac:dyDescent="0.25">
      <c r="A1294" s="53" t="s">
        <v>95</v>
      </c>
      <c r="B1294" s="53" t="str">
        <f>IF(COUNTIF('Aglomeracje 2022 r.'!$C$13:$C$207,' Dane pomocnicze (ze spr. 21)'!C1294)=1,"TAK",IF(COUNTIF('Aglomeracje 2022 r.'!$C$13:$C$207,' Dane pomocnicze (ze spr. 21)'!C1294)&gt;1,"TAK, UWAGA, wystepuje w sprawozdaniu więcej niż jeden raz!!!","BRAK"))</f>
        <v>BRAK</v>
      </c>
      <c r="C1294" s="53" t="s">
        <v>1385</v>
      </c>
      <c r="D1294" s="53" t="s">
        <v>2519</v>
      </c>
      <c r="E1294" s="53" t="s">
        <v>1639</v>
      </c>
      <c r="F1294" s="53" t="s">
        <v>2385</v>
      </c>
      <c r="G1294" s="53" t="s">
        <v>2463</v>
      </c>
      <c r="H1294" s="53" t="s">
        <v>1935</v>
      </c>
      <c r="I1294" s="53" t="s">
        <v>1820</v>
      </c>
      <c r="J1294" s="53" t="s">
        <v>1809</v>
      </c>
      <c r="K1294" s="53" t="s">
        <v>2519</v>
      </c>
      <c r="L1294" s="53" t="s">
        <v>3715</v>
      </c>
      <c r="M1294" s="53" t="s">
        <v>2519</v>
      </c>
      <c r="N1294" s="53" t="s">
        <v>5138</v>
      </c>
      <c r="O1294" s="54">
        <v>2641</v>
      </c>
      <c r="P1294" s="53">
        <v>0</v>
      </c>
      <c r="Q1294" s="53">
        <v>1</v>
      </c>
      <c r="R1294" s="55">
        <v>51.326000000000001</v>
      </c>
      <c r="S1294" s="55">
        <v>21.447900000000001</v>
      </c>
      <c r="T1294" s="55">
        <v>51.332599999999999</v>
      </c>
      <c r="U1294" s="55">
        <v>21.448599999999999</v>
      </c>
      <c r="V1294" s="53" t="s">
        <v>95</v>
      </c>
      <c r="W1294" s="85">
        <v>3</v>
      </c>
      <c r="X1294" s="87">
        <v>0</v>
      </c>
      <c r="Y1294" s="1" t="s">
        <v>7599</v>
      </c>
    </row>
    <row r="1295" spans="1:25" ht="50.1" hidden="1" customHeight="1" x14ac:dyDescent="0.25">
      <c r="A1295" s="53" t="s">
        <v>95</v>
      </c>
      <c r="B1295" s="53" t="str">
        <f>IF(COUNTIF('Aglomeracje 2022 r.'!$C$13:$C$207,' Dane pomocnicze (ze spr. 21)'!C1295)=1,"TAK",IF(COUNTIF('Aglomeracje 2022 r.'!$C$13:$C$207,' Dane pomocnicze (ze spr. 21)'!C1295)&gt;1,"TAK, UWAGA, wystepuje w sprawozdaniu więcej niż jeden raz!!!","BRAK"))</f>
        <v>BRAK</v>
      </c>
      <c r="C1295" s="53" t="s">
        <v>1386</v>
      </c>
      <c r="D1295" s="53" t="s">
        <v>2521</v>
      </c>
      <c r="E1295" s="53" t="s">
        <v>1639</v>
      </c>
      <c r="F1295" s="53" t="s">
        <v>2385</v>
      </c>
      <c r="G1295" s="53" t="s">
        <v>2394</v>
      </c>
      <c r="H1295" s="53" t="s">
        <v>1812</v>
      </c>
      <c r="I1295" s="53" t="s">
        <v>1820</v>
      </c>
      <c r="J1295" s="53" t="s">
        <v>1809</v>
      </c>
      <c r="K1295" s="53" t="s">
        <v>2521</v>
      </c>
      <c r="L1295" s="53" t="s">
        <v>3669</v>
      </c>
      <c r="M1295" s="53" t="s">
        <v>2521</v>
      </c>
      <c r="N1295" s="53" t="s">
        <v>5141</v>
      </c>
      <c r="O1295" s="54">
        <v>2742</v>
      </c>
      <c r="P1295" s="53" t="s">
        <v>5142</v>
      </c>
      <c r="Q1295" s="53">
        <v>1</v>
      </c>
      <c r="R1295" s="55">
        <v>52.385899999999999</v>
      </c>
      <c r="S1295" s="55">
        <v>20.1858</v>
      </c>
      <c r="T1295" s="55">
        <v>52.385300000000001</v>
      </c>
      <c r="U1295" s="55">
        <v>20.1858</v>
      </c>
      <c r="V1295" s="53" t="s">
        <v>95</v>
      </c>
      <c r="W1295" s="85">
        <v>0</v>
      </c>
      <c r="X1295" s="87">
        <v>0</v>
      </c>
      <c r="Y1295" s="1" t="s">
        <v>7166</v>
      </c>
    </row>
    <row r="1296" spans="1:25" ht="50.1" hidden="1" customHeight="1" x14ac:dyDescent="0.25">
      <c r="A1296" s="53" t="s">
        <v>95</v>
      </c>
      <c r="B1296" s="53" t="str">
        <f>IF(COUNTIF('Aglomeracje 2022 r.'!$C$13:$C$207,' Dane pomocnicze (ze spr. 21)'!C1296)=1,"TAK",IF(COUNTIF('Aglomeracje 2022 r.'!$C$13:$C$207,' Dane pomocnicze (ze spr. 21)'!C1296)&gt;1,"TAK, UWAGA, wystepuje w sprawozdaniu więcej niż jeden raz!!!","BRAK"))</f>
        <v>BRAK</v>
      </c>
      <c r="C1296" s="53" t="s">
        <v>1387</v>
      </c>
      <c r="D1296" s="53" t="s">
        <v>2522</v>
      </c>
      <c r="E1296" s="53" t="s">
        <v>1639</v>
      </c>
      <c r="F1296" s="53" t="s">
        <v>2385</v>
      </c>
      <c r="G1296" s="53" t="s">
        <v>2419</v>
      </c>
      <c r="H1296" s="53" t="s">
        <v>2041</v>
      </c>
      <c r="I1296" s="53" t="s">
        <v>1820</v>
      </c>
      <c r="J1296" s="53" t="s">
        <v>1809</v>
      </c>
      <c r="K1296" s="53" t="s">
        <v>2522</v>
      </c>
      <c r="L1296" s="53" t="s">
        <v>3669</v>
      </c>
      <c r="M1296" s="53" t="s">
        <v>2522</v>
      </c>
      <c r="N1296" s="53" t="s">
        <v>5143</v>
      </c>
      <c r="O1296" s="54">
        <v>4901</v>
      </c>
      <c r="P1296" s="53" t="s">
        <v>5144</v>
      </c>
      <c r="Q1296" s="53">
        <v>1</v>
      </c>
      <c r="R1296" s="55">
        <v>52.085299999999997</v>
      </c>
      <c r="S1296" s="55">
        <v>20.384</v>
      </c>
      <c r="T1296" s="55">
        <v>52.1265</v>
      </c>
      <c r="U1296" s="55">
        <v>20.321000000000002</v>
      </c>
      <c r="V1296" s="53" t="s">
        <v>95</v>
      </c>
      <c r="W1296" s="85">
        <v>13</v>
      </c>
      <c r="X1296" s="87">
        <v>0</v>
      </c>
      <c r="Y1296" s="1" t="s">
        <v>7406</v>
      </c>
    </row>
    <row r="1297" spans="1:25" ht="50.1" hidden="1" customHeight="1" x14ac:dyDescent="0.25">
      <c r="A1297" s="53" t="s">
        <v>95</v>
      </c>
      <c r="B1297" s="53" t="str">
        <f>IF(COUNTIF('Aglomeracje 2022 r.'!$C$13:$C$207,' Dane pomocnicze (ze spr. 21)'!C1297)=1,"TAK",IF(COUNTIF('Aglomeracje 2022 r.'!$C$13:$C$207,' Dane pomocnicze (ze spr. 21)'!C1297)&gt;1,"TAK, UWAGA, wystepuje w sprawozdaniu więcej niż jeden raz!!!","BRAK"))</f>
        <v>BRAK</v>
      </c>
      <c r="C1297" s="53" t="s">
        <v>1388</v>
      </c>
      <c r="D1297" s="53" t="s">
        <v>2524</v>
      </c>
      <c r="E1297" s="53" t="s">
        <v>1639</v>
      </c>
      <c r="F1297" s="53" t="s">
        <v>2385</v>
      </c>
      <c r="G1297" s="53" t="s">
        <v>2413</v>
      </c>
      <c r="H1297" s="53" t="s">
        <v>95</v>
      </c>
      <c r="I1297" s="53" t="s">
        <v>1820</v>
      </c>
      <c r="J1297" s="53" t="s">
        <v>1809</v>
      </c>
      <c r="K1297" s="53" t="s">
        <v>2524</v>
      </c>
      <c r="L1297" s="53" t="s">
        <v>3715</v>
      </c>
      <c r="M1297" s="53" t="s">
        <v>2524</v>
      </c>
      <c r="N1297" s="53" t="s">
        <v>5147</v>
      </c>
      <c r="O1297" s="54">
        <v>5800</v>
      </c>
      <c r="P1297" s="53" t="s">
        <v>5148</v>
      </c>
      <c r="Q1297" s="53">
        <v>1</v>
      </c>
      <c r="R1297" s="55">
        <v>52.893000000000001</v>
      </c>
      <c r="S1297" s="55">
        <v>20.2867</v>
      </c>
      <c r="T1297" s="55">
        <v>52.888930340000002</v>
      </c>
      <c r="U1297" s="55">
        <v>20.296499600000001</v>
      </c>
      <c r="V1297" s="53" t="s">
        <v>95</v>
      </c>
      <c r="W1297" s="85">
        <v>1</v>
      </c>
      <c r="X1297" s="87">
        <v>10</v>
      </c>
      <c r="Y1297" s="1" t="s">
        <v>7762</v>
      </c>
    </row>
    <row r="1298" spans="1:25" ht="50.1" hidden="1" customHeight="1" x14ac:dyDescent="0.25">
      <c r="A1298" s="53" t="s">
        <v>95</v>
      </c>
      <c r="B1298" s="53" t="str">
        <f>IF(COUNTIF('Aglomeracje 2022 r.'!$C$13:$C$207,' Dane pomocnicze (ze spr. 21)'!C1298)=1,"TAK",IF(COUNTIF('Aglomeracje 2022 r.'!$C$13:$C$207,' Dane pomocnicze (ze spr. 21)'!C1298)&gt;1,"TAK, UWAGA, wystepuje w sprawozdaniu więcej niż jeden raz!!!","BRAK"))</f>
        <v>BRAK</v>
      </c>
      <c r="C1298" s="53" t="s">
        <v>1389</v>
      </c>
      <c r="D1298" s="53" t="s">
        <v>2525</v>
      </c>
      <c r="E1298" s="53" t="s">
        <v>1639</v>
      </c>
      <c r="F1298" s="53" t="s">
        <v>2385</v>
      </c>
      <c r="G1298" s="53" t="s">
        <v>2417</v>
      </c>
      <c r="H1298" s="53" t="s">
        <v>2037</v>
      </c>
      <c r="I1298" s="53" t="s">
        <v>1820</v>
      </c>
      <c r="J1298" s="53" t="s">
        <v>1809</v>
      </c>
      <c r="K1298" s="53" t="s">
        <v>2525</v>
      </c>
      <c r="L1298" s="53" t="s">
        <v>3669</v>
      </c>
      <c r="M1298" s="53" t="s">
        <v>2525</v>
      </c>
      <c r="N1298" s="53" t="s">
        <v>5149</v>
      </c>
      <c r="O1298" s="54">
        <v>29731</v>
      </c>
      <c r="P1298" s="53" t="s">
        <v>5150</v>
      </c>
      <c r="Q1298" s="53">
        <v>1</v>
      </c>
      <c r="R1298" s="55">
        <v>51.6935</v>
      </c>
      <c r="S1298" s="55">
        <v>20.723500000000001</v>
      </c>
      <c r="T1298" s="55">
        <v>51.689</v>
      </c>
      <c r="U1298" s="55">
        <v>20.731400000000001</v>
      </c>
      <c r="V1298" s="53" t="s">
        <v>95</v>
      </c>
      <c r="W1298" s="85">
        <v>0</v>
      </c>
      <c r="X1298" s="87">
        <v>1.3</v>
      </c>
      <c r="Y1298" s="1" t="s">
        <v>7763</v>
      </c>
    </row>
    <row r="1299" spans="1:25" ht="50.1" hidden="1" customHeight="1" x14ac:dyDescent="0.25">
      <c r="A1299" s="53" t="s">
        <v>95</v>
      </c>
      <c r="B1299" s="53" t="str">
        <f>IF(COUNTIF('Aglomeracje 2022 r.'!$C$13:$C$207,' Dane pomocnicze (ze spr. 21)'!C1299)=1,"TAK",IF(COUNTIF('Aglomeracje 2022 r.'!$C$13:$C$207,' Dane pomocnicze (ze spr. 21)'!C1299)&gt;1,"TAK, UWAGA, wystepuje w sprawozdaniu więcej niż jeden raz!!!","BRAK"))</f>
        <v>BRAK</v>
      </c>
      <c r="C1299" s="53" t="s">
        <v>1390</v>
      </c>
      <c r="D1299" s="53" t="s">
        <v>2528</v>
      </c>
      <c r="E1299" s="53" t="s">
        <v>1639</v>
      </c>
      <c r="F1299" s="53" t="s">
        <v>2385</v>
      </c>
      <c r="G1299" s="53" t="s">
        <v>2419</v>
      </c>
      <c r="H1299" s="53" t="s">
        <v>2041</v>
      </c>
      <c r="I1299" s="53" t="s">
        <v>1820</v>
      </c>
      <c r="J1299" s="53" t="s">
        <v>1809</v>
      </c>
      <c r="K1299" s="53" t="s">
        <v>2528</v>
      </c>
      <c r="L1299" s="53" t="s">
        <v>3715</v>
      </c>
      <c r="M1299" s="53" t="s">
        <v>2528</v>
      </c>
      <c r="N1299" s="53" t="s">
        <v>5153</v>
      </c>
      <c r="O1299" s="54">
        <v>5285</v>
      </c>
      <c r="P1299" s="53" t="s">
        <v>5154</v>
      </c>
      <c r="Q1299" s="53">
        <v>1</v>
      </c>
      <c r="R1299" s="55">
        <v>51.978400000000001</v>
      </c>
      <c r="S1299" s="55">
        <v>20.3492</v>
      </c>
      <c r="T1299" s="55">
        <v>52.003</v>
      </c>
      <c r="U1299" s="55">
        <v>20.2729</v>
      </c>
      <c r="V1299" s="53" t="s">
        <v>95</v>
      </c>
      <c r="W1299" s="85">
        <v>9.1</v>
      </c>
      <c r="X1299" s="87">
        <v>0</v>
      </c>
      <c r="Y1299" s="1" t="s">
        <v>7563</v>
      </c>
    </row>
    <row r="1300" spans="1:25" ht="50.1" hidden="1" customHeight="1" x14ac:dyDescent="0.25">
      <c r="A1300" s="53" t="s">
        <v>95</v>
      </c>
      <c r="B1300" s="53" t="str">
        <f>IF(COUNTIF('Aglomeracje 2022 r.'!$C$13:$C$207,' Dane pomocnicze (ze spr. 21)'!C1300)=1,"TAK",IF(COUNTIF('Aglomeracje 2022 r.'!$C$13:$C$207,' Dane pomocnicze (ze spr. 21)'!C1300)&gt;1,"TAK, UWAGA, wystepuje w sprawozdaniu więcej niż jeden raz!!!","BRAK"))</f>
        <v>BRAK</v>
      </c>
      <c r="C1300" s="53" t="s">
        <v>1391</v>
      </c>
      <c r="D1300" s="53" t="s">
        <v>2529</v>
      </c>
      <c r="E1300" s="53" t="s">
        <v>1639</v>
      </c>
      <c r="F1300" s="53" t="s">
        <v>2385</v>
      </c>
      <c r="G1300" s="53" t="s">
        <v>2394</v>
      </c>
      <c r="H1300" s="53" t="s">
        <v>1812</v>
      </c>
      <c r="I1300" s="53" t="s">
        <v>1820</v>
      </c>
      <c r="J1300" s="53" t="s">
        <v>1809</v>
      </c>
      <c r="K1300" s="53" t="s">
        <v>2529</v>
      </c>
      <c r="L1300" s="53" t="s">
        <v>3715</v>
      </c>
      <c r="M1300" s="53" t="s">
        <v>2529</v>
      </c>
      <c r="N1300" s="53" t="s">
        <v>5155</v>
      </c>
      <c r="O1300" s="54">
        <v>2276</v>
      </c>
      <c r="P1300" s="53" t="s">
        <v>5156</v>
      </c>
      <c r="Q1300" s="53">
        <v>1</v>
      </c>
      <c r="R1300" s="55">
        <v>52.505499999999998</v>
      </c>
      <c r="S1300" s="55">
        <v>20.0427</v>
      </c>
      <c r="T1300" s="55">
        <v>52.505499999999998</v>
      </c>
      <c r="U1300" s="55">
        <v>20.0427</v>
      </c>
      <c r="V1300" s="53" t="s">
        <v>95</v>
      </c>
      <c r="W1300" s="85">
        <v>0</v>
      </c>
      <c r="X1300" s="87">
        <v>0</v>
      </c>
      <c r="Y1300" s="1" t="s">
        <v>7166</v>
      </c>
    </row>
    <row r="1301" spans="1:25" ht="50.1" hidden="1" customHeight="1" x14ac:dyDescent="0.25">
      <c r="A1301" s="53" t="s">
        <v>95</v>
      </c>
      <c r="B1301" s="53" t="str">
        <f>IF(COUNTIF('Aglomeracje 2022 r.'!$C$13:$C$207,' Dane pomocnicze (ze spr. 21)'!C1301)=1,"TAK",IF(COUNTIF('Aglomeracje 2022 r.'!$C$13:$C$207,' Dane pomocnicze (ze spr. 21)'!C1301)&gt;1,"TAK, UWAGA, wystepuje w sprawozdaniu więcej niż jeden raz!!!","BRAK"))</f>
        <v>BRAK</v>
      </c>
      <c r="C1301" s="53" t="s">
        <v>1392</v>
      </c>
      <c r="D1301" s="53" t="s">
        <v>2532</v>
      </c>
      <c r="E1301" s="53" t="s">
        <v>1639</v>
      </c>
      <c r="F1301" s="53" t="s">
        <v>2385</v>
      </c>
      <c r="G1301" s="53" t="s">
        <v>2444</v>
      </c>
      <c r="H1301" s="53" t="s">
        <v>95</v>
      </c>
      <c r="I1301" s="53" t="s">
        <v>1820</v>
      </c>
      <c r="J1301" s="53" t="s">
        <v>1809</v>
      </c>
      <c r="K1301" s="53" t="s">
        <v>2532</v>
      </c>
      <c r="L1301" s="53" t="s">
        <v>3715</v>
      </c>
      <c r="M1301" s="53" t="s">
        <v>2532</v>
      </c>
      <c r="N1301" s="53" t="s">
        <v>5159</v>
      </c>
      <c r="O1301" s="54">
        <v>2802</v>
      </c>
      <c r="P1301" s="53" t="s">
        <v>5160</v>
      </c>
      <c r="Q1301" s="53">
        <v>1</v>
      </c>
      <c r="R1301" s="55">
        <v>51.564399999999999</v>
      </c>
      <c r="S1301" s="55">
        <v>21.462900000000001</v>
      </c>
      <c r="T1301" s="55">
        <v>51.945799999999998</v>
      </c>
      <c r="U1301" s="55">
        <v>21.760400000000001</v>
      </c>
      <c r="V1301" s="53" t="s">
        <v>95</v>
      </c>
      <c r="W1301" s="85">
        <v>0</v>
      </c>
      <c r="X1301" s="87">
        <v>0</v>
      </c>
      <c r="Y1301" s="1" t="s">
        <v>7166</v>
      </c>
    </row>
    <row r="1302" spans="1:25" ht="50.1" hidden="1" customHeight="1" x14ac:dyDescent="0.25">
      <c r="A1302" s="53" t="s">
        <v>95</v>
      </c>
      <c r="B1302" s="53" t="str">
        <f>IF(COUNTIF('Aglomeracje 2022 r.'!$C$13:$C$207,' Dane pomocnicze (ze spr. 21)'!C1302)=1,"TAK",IF(COUNTIF('Aglomeracje 2022 r.'!$C$13:$C$207,' Dane pomocnicze (ze spr. 21)'!C1302)&gt;1,"TAK, UWAGA, wystepuje w sprawozdaniu więcej niż jeden raz!!!","BRAK"))</f>
        <v>BRAK</v>
      </c>
      <c r="C1302" s="53" t="s">
        <v>1393</v>
      </c>
      <c r="D1302" s="53" t="s">
        <v>2533</v>
      </c>
      <c r="E1302" s="53" t="s">
        <v>1639</v>
      </c>
      <c r="F1302" s="53" t="s">
        <v>2385</v>
      </c>
      <c r="G1302" s="53" t="s">
        <v>2421</v>
      </c>
      <c r="H1302" s="53" t="s">
        <v>95</v>
      </c>
      <c r="I1302" s="53" t="s">
        <v>1820</v>
      </c>
      <c r="J1302" s="53" t="s">
        <v>1809</v>
      </c>
      <c r="K1302" s="53" t="s">
        <v>2533</v>
      </c>
      <c r="L1302" s="53" t="s">
        <v>3669</v>
      </c>
      <c r="M1302" s="53" t="s">
        <v>2533</v>
      </c>
      <c r="N1302" s="53" t="s">
        <v>5161</v>
      </c>
      <c r="O1302" s="54">
        <v>3780</v>
      </c>
      <c r="P1302" s="53" t="s">
        <v>5162</v>
      </c>
      <c r="Q1302" s="53">
        <v>1</v>
      </c>
      <c r="R1302" s="55">
        <v>52.145899999999997</v>
      </c>
      <c r="S1302" s="55">
        <v>21.736499999999999</v>
      </c>
      <c r="T1302" s="55">
        <v>52.150599999999997</v>
      </c>
      <c r="U1302" s="55">
        <v>21.721900000000002</v>
      </c>
      <c r="V1302" s="53" t="s">
        <v>95</v>
      </c>
      <c r="W1302" s="85">
        <v>5.9</v>
      </c>
      <c r="X1302" s="87">
        <v>0.5</v>
      </c>
      <c r="Y1302" s="1" t="s">
        <v>7764</v>
      </c>
    </row>
    <row r="1303" spans="1:25" ht="50.1" hidden="1" customHeight="1" x14ac:dyDescent="0.25">
      <c r="A1303" s="53" t="s">
        <v>95</v>
      </c>
      <c r="B1303" s="53" t="str">
        <f>IF(COUNTIF('Aglomeracje 2022 r.'!$C$13:$C$207,' Dane pomocnicze (ze spr. 21)'!C1303)=1,"TAK",IF(COUNTIF('Aglomeracje 2022 r.'!$C$13:$C$207,' Dane pomocnicze (ze spr. 21)'!C1303)&gt;1,"TAK, UWAGA, wystepuje w sprawozdaniu więcej niż jeden raz!!!","BRAK"))</f>
        <v>BRAK</v>
      </c>
      <c r="C1303" s="53" t="s">
        <v>1394</v>
      </c>
      <c r="D1303" s="53" t="s">
        <v>2534</v>
      </c>
      <c r="E1303" s="53" t="s">
        <v>1639</v>
      </c>
      <c r="F1303" s="53" t="s">
        <v>2385</v>
      </c>
      <c r="G1303" s="53" t="s">
        <v>2415</v>
      </c>
      <c r="H1303" s="53" t="s">
        <v>2395</v>
      </c>
      <c r="I1303" s="53" t="s">
        <v>1820</v>
      </c>
      <c r="J1303" s="53" t="s">
        <v>1809</v>
      </c>
      <c r="K1303" s="53" t="s">
        <v>2534</v>
      </c>
      <c r="L1303" s="53" t="s">
        <v>3669</v>
      </c>
      <c r="M1303" s="53" t="s">
        <v>2534</v>
      </c>
      <c r="N1303" s="53" t="s">
        <v>5163</v>
      </c>
      <c r="O1303" s="54">
        <v>2008</v>
      </c>
      <c r="P1303" s="53" t="s">
        <v>5164</v>
      </c>
      <c r="Q1303" s="53">
        <v>1</v>
      </c>
      <c r="R1303" s="55">
        <v>52.6905</v>
      </c>
      <c r="S1303" s="55">
        <v>20.469899999999999</v>
      </c>
      <c r="T1303" s="55">
        <v>52.682000000000002</v>
      </c>
      <c r="U1303" s="55">
        <v>20.490200000000002</v>
      </c>
      <c r="V1303" s="53" t="s">
        <v>95</v>
      </c>
      <c r="W1303" s="85">
        <v>0.5</v>
      </c>
      <c r="X1303" s="87">
        <v>0</v>
      </c>
      <c r="Y1303" s="1" t="s">
        <v>7167</v>
      </c>
    </row>
    <row r="1304" spans="1:25" ht="50.1" hidden="1" customHeight="1" x14ac:dyDescent="0.25">
      <c r="A1304" s="53" t="s">
        <v>95</v>
      </c>
      <c r="B1304" s="53" t="str">
        <f>IF(COUNTIF('Aglomeracje 2022 r.'!$C$13:$C$207,' Dane pomocnicze (ze spr. 21)'!C1304)=1,"TAK",IF(COUNTIF('Aglomeracje 2022 r.'!$C$13:$C$207,' Dane pomocnicze (ze spr. 21)'!C1304)&gt;1,"TAK, UWAGA, wystepuje w sprawozdaniu więcej niż jeden raz!!!","BRAK"))</f>
        <v>BRAK</v>
      </c>
      <c r="C1304" s="53" t="s">
        <v>1395</v>
      </c>
      <c r="D1304" s="53" t="s">
        <v>2535</v>
      </c>
      <c r="E1304" s="53" t="s">
        <v>1639</v>
      </c>
      <c r="F1304" s="53" t="s">
        <v>2385</v>
      </c>
      <c r="G1304" s="53" t="s">
        <v>2409</v>
      </c>
      <c r="H1304" s="53" t="s">
        <v>2041</v>
      </c>
      <c r="I1304" s="53" t="s">
        <v>1820</v>
      </c>
      <c r="J1304" s="53" t="s">
        <v>1809</v>
      </c>
      <c r="K1304" s="53" t="s">
        <v>2535</v>
      </c>
      <c r="L1304" s="53" t="s">
        <v>3715</v>
      </c>
      <c r="M1304" s="53" t="s">
        <v>2535</v>
      </c>
      <c r="N1304" s="53" t="s">
        <v>5165</v>
      </c>
      <c r="O1304" s="54">
        <v>2628</v>
      </c>
      <c r="P1304" s="53" t="s">
        <v>5166</v>
      </c>
      <c r="Q1304" s="53">
        <v>1</v>
      </c>
      <c r="R1304" s="55">
        <v>52.324485000000003</v>
      </c>
      <c r="S1304" s="55">
        <v>20.266086999999999</v>
      </c>
      <c r="T1304" s="55">
        <v>52.328654</v>
      </c>
      <c r="U1304" s="55">
        <v>20.254805999999999</v>
      </c>
      <c r="V1304" s="53" t="s">
        <v>95</v>
      </c>
      <c r="W1304" s="85">
        <v>1</v>
      </c>
      <c r="X1304" s="87">
        <v>0.2</v>
      </c>
      <c r="Y1304" s="1" t="s">
        <v>7765</v>
      </c>
    </row>
    <row r="1305" spans="1:25" ht="50.1" hidden="1" customHeight="1" x14ac:dyDescent="0.25">
      <c r="A1305" s="53" t="s">
        <v>95</v>
      </c>
      <c r="B1305" s="53" t="str">
        <f>IF(COUNTIF('Aglomeracje 2022 r.'!$C$13:$C$207,' Dane pomocnicze (ze spr. 21)'!C1305)=1,"TAK",IF(COUNTIF('Aglomeracje 2022 r.'!$C$13:$C$207,' Dane pomocnicze (ze spr. 21)'!C1305)&gt;1,"TAK, UWAGA, wystepuje w sprawozdaniu więcej niż jeden raz!!!","BRAK"))</f>
        <v>BRAK</v>
      </c>
      <c r="C1305" s="53" t="s">
        <v>1396</v>
      </c>
      <c r="D1305" s="53" t="s">
        <v>2536</v>
      </c>
      <c r="E1305" s="53" t="s">
        <v>1639</v>
      </c>
      <c r="F1305" s="53" t="s">
        <v>2385</v>
      </c>
      <c r="G1305" s="53" t="s">
        <v>2430</v>
      </c>
      <c r="H1305" s="53" t="s">
        <v>95</v>
      </c>
      <c r="I1305" s="53" t="s">
        <v>1820</v>
      </c>
      <c r="J1305" s="53" t="s">
        <v>1809</v>
      </c>
      <c r="K1305" s="53" t="s">
        <v>2536</v>
      </c>
      <c r="L1305" s="53" t="s">
        <v>3715</v>
      </c>
      <c r="M1305" s="53" t="s">
        <v>2536</v>
      </c>
      <c r="N1305" s="53" t="s">
        <v>5167</v>
      </c>
      <c r="O1305" s="54">
        <v>9887</v>
      </c>
      <c r="P1305" s="53" t="s">
        <v>5168</v>
      </c>
      <c r="Q1305" s="53">
        <v>1</v>
      </c>
      <c r="R1305" s="55">
        <v>52.3917</v>
      </c>
      <c r="S1305" s="55">
        <v>20.7319</v>
      </c>
      <c r="T1305" s="55">
        <v>52.401299999999999</v>
      </c>
      <c r="U1305" s="55">
        <v>20.735800000000001</v>
      </c>
      <c r="V1305" s="53" t="s">
        <v>95</v>
      </c>
      <c r="W1305" s="85">
        <v>0</v>
      </c>
      <c r="X1305" s="87">
        <v>2</v>
      </c>
      <c r="Y1305" s="1" t="s">
        <v>7277</v>
      </c>
    </row>
    <row r="1306" spans="1:25" ht="50.1" hidden="1" customHeight="1" x14ac:dyDescent="0.25">
      <c r="A1306" s="53" t="s">
        <v>95</v>
      </c>
      <c r="B1306" s="53" t="str">
        <f>IF(COUNTIF('Aglomeracje 2022 r.'!$C$13:$C$207,' Dane pomocnicze (ze spr. 21)'!C1306)=1,"TAK",IF(COUNTIF('Aglomeracje 2022 r.'!$C$13:$C$207,' Dane pomocnicze (ze spr. 21)'!C1306)&gt;1,"TAK, UWAGA, wystepuje w sprawozdaniu więcej niż jeden raz!!!","BRAK"))</f>
        <v>BRAK</v>
      </c>
      <c r="C1306" s="53" t="s">
        <v>1397</v>
      </c>
      <c r="D1306" s="53" t="s">
        <v>2537</v>
      </c>
      <c r="E1306" s="53" t="s">
        <v>1639</v>
      </c>
      <c r="F1306" s="53" t="s">
        <v>2385</v>
      </c>
      <c r="G1306" s="53" t="s">
        <v>2398</v>
      </c>
      <c r="H1306" s="53" t="s">
        <v>95</v>
      </c>
      <c r="I1306" s="53" t="s">
        <v>1820</v>
      </c>
      <c r="J1306" s="53" t="s">
        <v>1809</v>
      </c>
      <c r="K1306" s="53" t="s">
        <v>2537</v>
      </c>
      <c r="L1306" s="53" t="s">
        <v>3715</v>
      </c>
      <c r="M1306" s="53" t="s">
        <v>2537</v>
      </c>
      <c r="N1306" s="53" t="s">
        <v>5169</v>
      </c>
      <c r="O1306" s="54">
        <v>3593</v>
      </c>
      <c r="P1306" s="53" t="s">
        <v>5170</v>
      </c>
      <c r="Q1306" s="53">
        <v>1</v>
      </c>
      <c r="R1306" s="55">
        <v>52.035119999999999</v>
      </c>
      <c r="S1306" s="55">
        <v>21.290500000000002</v>
      </c>
      <c r="T1306" s="55">
        <v>52.057138889999997</v>
      </c>
      <c r="U1306" s="55">
        <v>21.48569444</v>
      </c>
      <c r="V1306" s="53" t="s">
        <v>95</v>
      </c>
      <c r="W1306" s="85">
        <v>0</v>
      </c>
      <c r="X1306" s="87">
        <v>0</v>
      </c>
      <c r="Y1306" s="1" t="s">
        <v>7166</v>
      </c>
    </row>
    <row r="1307" spans="1:25" ht="50.1" hidden="1" customHeight="1" x14ac:dyDescent="0.25">
      <c r="A1307" s="53" t="s">
        <v>95</v>
      </c>
      <c r="B1307" s="53" t="str">
        <f>IF(COUNTIF('Aglomeracje 2022 r.'!$C$13:$C$207,' Dane pomocnicze (ze spr. 21)'!C1307)=1,"TAK",IF(COUNTIF('Aglomeracje 2022 r.'!$C$13:$C$207,' Dane pomocnicze (ze spr. 21)'!C1307)&gt;1,"TAK, UWAGA, wystepuje w sprawozdaniu więcej niż jeden raz!!!","BRAK"))</f>
        <v>BRAK</v>
      </c>
      <c r="C1307" s="53" t="s">
        <v>1398</v>
      </c>
      <c r="D1307" s="53" t="s">
        <v>2538</v>
      </c>
      <c r="E1307" s="53" t="s">
        <v>1639</v>
      </c>
      <c r="F1307" s="53" t="s">
        <v>2385</v>
      </c>
      <c r="G1307" s="53" t="s">
        <v>2442</v>
      </c>
      <c r="H1307" s="53" t="s">
        <v>2407</v>
      </c>
      <c r="I1307" s="53" t="s">
        <v>1820</v>
      </c>
      <c r="J1307" s="53" t="s">
        <v>1809</v>
      </c>
      <c r="K1307" s="53" t="s">
        <v>2538</v>
      </c>
      <c r="L1307" s="53" t="s">
        <v>3715</v>
      </c>
      <c r="M1307" s="53" t="s">
        <v>2538</v>
      </c>
      <c r="N1307" s="53" t="s">
        <v>5171</v>
      </c>
      <c r="O1307" s="54">
        <v>2654</v>
      </c>
      <c r="P1307" s="53" t="s">
        <v>5172</v>
      </c>
      <c r="Q1307" s="53">
        <v>1</v>
      </c>
      <c r="R1307" s="55">
        <v>52.713200000000001</v>
      </c>
      <c r="S1307" s="55">
        <v>21.367599999999999</v>
      </c>
      <c r="T1307" s="55">
        <v>52.7164</v>
      </c>
      <c r="U1307" s="55">
        <v>21.3718</v>
      </c>
      <c r="V1307" s="53" t="s">
        <v>95</v>
      </c>
      <c r="W1307" s="85">
        <v>0</v>
      </c>
      <c r="X1307" s="87">
        <v>0</v>
      </c>
      <c r="Y1307" s="1" t="s">
        <v>7166</v>
      </c>
    </row>
    <row r="1308" spans="1:25" ht="50.1" hidden="1" customHeight="1" x14ac:dyDescent="0.25">
      <c r="A1308" s="53" t="s">
        <v>95</v>
      </c>
      <c r="B1308" s="53" t="str">
        <f>IF(COUNTIF('Aglomeracje 2022 r.'!$C$13:$C$207,' Dane pomocnicze (ze spr. 21)'!C1308)=1,"TAK",IF(COUNTIF('Aglomeracje 2022 r.'!$C$13:$C$207,' Dane pomocnicze (ze spr. 21)'!C1308)&gt;1,"TAK, UWAGA, wystepuje w sprawozdaniu więcej niż jeden raz!!!","BRAK"))</f>
        <v>BRAK</v>
      </c>
      <c r="C1308" s="53" t="s">
        <v>1399</v>
      </c>
      <c r="D1308" s="53" t="s">
        <v>2542</v>
      </c>
      <c r="E1308" s="53" t="s">
        <v>1639</v>
      </c>
      <c r="F1308" s="53" t="s">
        <v>2385</v>
      </c>
      <c r="G1308" s="53" t="s">
        <v>2415</v>
      </c>
      <c r="H1308" s="53" t="s">
        <v>2395</v>
      </c>
      <c r="I1308" s="53" t="s">
        <v>1820</v>
      </c>
      <c r="J1308" s="53" t="s">
        <v>1809</v>
      </c>
      <c r="K1308" s="53" t="s">
        <v>2542</v>
      </c>
      <c r="L1308" s="53" t="s">
        <v>3715</v>
      </c>
      <c r="M1308" s="53" t="s">
        <v>2542</v>
      </c>
      <c r="N1308" s="53" t="s">
        <v>5178</v>
      </c>
      <c r="O1308" s="54">
        <v>2470</v>
      </c>
      <c r="P1308" s="53" t="s">
        <v>5179</v>
      </c>
      <c r="Q1308" s="53">
        <v>1</v>
      </c>
      <c r="R1308" s="55">
        <v>52.656999999999996</v>
      </c>
      <c r="S1308" s="55">
        <v>20.6313</v>
      </c>
      <c r="T1308" s="55">
        <v>52.653199999999998</v>
      </c>
      <c r="U1308" s="55">
        <v>20.633299999999998</v>
      </c>
      <c r="V1308" s="53" t="s">
        <v>95</v>
      </c>
      <c r="W1308" s="85">
        <v>8.23</v>
      </c>
      <c r="X1308" s="87">
        <v>0</v>
      </c>
      <c r="Y1308" s="1" t="s">
        <v>7766</v>
      </c>
    </row>
    <row r="1309" spans="1:25" ht="50.1" hidden="1" customHeight="1" x14ac:dyDescent="0.25">
      <c r="A1309" s="53" t="s">
        <v>95</v>
      </c>
      <c r="B1309" s="53" t="str">
        <f>IF(COUNTIF('Aglomeracje 2022 r.'!$C$13:$C$207,' Dane pomocnicze (ze spr. 21)'!C1309)=1,"TAK",IF(COUNTIF('Aglomeracje 2022 r.'!$C$13:$C$207,' Dane pomocnicze (ze spr. 21)'!C1309)&gt;1,"TAK, UWAGA, wystepuje w sprawozdaniu więcej niż jeden raz!!!","BRAK"))</f>
        <v>BRAK</v>
      </c>
      <c r="C1309" s="53" t="s">
        <v>1400</v>
      </c>
      <c r="D1309" s="53" t="s">
        <v>2544</v>
      </c>
      <c r="E1309" s="53" t="s">
        <v>1639</v>
      </c>
      <c r="F1309" s="53" t="s">
        <v>2385</v>
      </c>
      <c r="G1309" s="53" t="s">
        <v>2427</v>
      </c>
      <c r="H1309" s="53" t="s">
        <v>2037</v>
      </c>
      <c r="I1309" s="53" t="s">
        <v>1820</v>
      </c>
      <c r="J1309" s="53" t="s">
        <v>1809</v>
      </c>
      <c r="K1309" s="53" t="s">
        <v>2544</v>
      </c>
      <c r="L1309" s="53" t="s">
        <v>3715</v>
      </c>
      <c r="M1309" s="53" t="s">
        <v>2544</v>
      </c>
      <c r="N1309" s="53" t="s">
        <v>5182</v>
      </c>
      <c r="O1309" s="54">
        <v>2501</v>
      </c>
      <c r="P1309" s="53" t="s">
        <v>5183</v>
      </c>
      <c r="Q1309" s="53">
        <v>1</v>
      </c>
      <c r="R1309" s="55">
        <v>51.645800000000001</v>
      </c>
      <c r="S1309" s="55">
        <v>21.091799999999999</v>
      </c>
      <c r="T1309" s="55">
        <v>51.385800000000003</v>
      </c>
      <c r="U1309" s="55">
        <v>21.0458</v>
      </c>
      <c r="V1309" s="53" t="s">
        <v>95</v>
      </c>
      <c r="W1309" s="85">
        <v>0</v>
      </c>
      <c r="X1309" s="87">
        <v>0</v>
      </c>
      <c r="Y1309" s="1" t="s">
        <v>7166</v>
      </c>
    </row>
    <row r="1310" spans="1:25" ht="50.1" hidden="1" customHeight="1" x14ac:dyDescent="0.25">
      <c r="A1310" s="53" t="s">
        <v>95</v>
      </c>
      <c r="B1310" s="53" t="str">
        <f>IF(COUNTIF('Aglomeracje 2022 r.'!$C$13:$C$207,' Dane pomocnicze (ze spr. 21)'!C1310)=1,"TAK",IF(COUNTIF('Aglomeracje 2022 r.'!$C$13:$C$207,' Dane pomocnicze (ze spr. 21)'!C1310)&gt;1,"TAK, UWAGA, wystepuje w sprawozdaniu więcej niż jeden raz!!!","BRAK"))</f>
        <v>BRAK</v>
      </c>
      <c r="C1310" s="53" t="s">
        <v>1401</v>
      </c>
      <c r="D1310" s="53" t="s">
        <v>2546</v>
      </c>
      <c r="E1310" s="53" t="s">
        <v>1639</v>
      </c>
      <c r="F1310" s="53" t="s">
        <v>2385</v>
      </c>
      <c r="G1310" s="53" t="s">
        <v>2421</v>
      </c>
      <c r="H1310" s="53" t="s">
        <v>2407</v>
      </c>
      <c r="I1310" s="53" t="s">
        <v>1820</v>
      </c>
      <c r="J1310" s="53" t="s">
        <v>1809</v>
      </c>
      <c r="K1310" s="53" t="s">
        <v>2546</v>
      </c>
      <c r="L1310" s="53" t="s">
        <v>3715</v>
      </c>
      <c r="M1310" s="53" t="s">
        <v>2546</v>
      </c>
      <c r="N1310" s="53" t="s">
        <v>5186</v>
      </c>
      <c r="O1310" s="54">
        <v>2244</v>
      </c>
      <c r="P1310" s="53" t="s">
        <v>5187</v>
      </c>
      <c r="Q1310" s="53">
        <v>1</v>
      </c>
      <c r="R1310" s="55">
        <v>52.2911</v>
      </c>
      <c r="S1310" s="55">
        <v>21.549099999999999</v>
      </c>
      <c r="T1310" s="55">
        <v>52.28</v>
      </c>
      <c r="U1310" s="55">
        <v>21.5</v>
      </c>
      <c r="V1310" s="53" t="s">
        <v>95</v>
      </c>
      <c r="W1310" s="85">
        <v>0</v>
      </c>
      <c r="X1310" s="87">
        <v>0</v>
      </c>
      <c r="Y1310" s="1" t="s">
        <v>7166</v>
      </c>
    </row>
    <row r="1311" spans="1:25" ht="50.1" hidden="1" customHeight="1" x14ac:dyDescent="0.25">
      <c r="A1311" s="53" t="s">
        <v>95</v>
      </c>
      <c r="B1311" s="53" t="str">
        <f>IF(COUNTIF('Aglomeracje 2022 r.'!$C$13:$C$207,' Dane pomocnicze (ze spr. 21)'!C1311)=1,"TAK",IF(COUNTIF('Aglomeracje 2022 r.'!$C$13:$C$207,' Dane pomocnicze (ze spr. 21)'!C1311)&gt;1,"TAK, UWAGA, wystepuje w sprawozdaniu więcej niż jeden raz!!!","BRAK"))</f>
        <v>BRAK</v>
      </c>
      <c r="C1311" s="53" t="s">
        <v>1402</v>
      </c>
      <c r="D1311" s="53" t="s">
        <v>2548</v>
      </c>
      <c r="E1311" s="53" t="s">
        <v>1639</v>
      </c>
      <c r="F1311" s="53" t="s">
        <v>2385</v>
      </c>
      <c r="G1311" s="53" t="s">
        <v>2446</v>
      </c>
      <c r="H1311" s="53" t="s">
        <v>2041</v>
      </c>
      <c r="I1311" s="53" t="s">
        <v>1820</v>
      </c>
      <c r="J1311" s="53" t="s">
        <v>1809</v>
      </c>
      <c r="K1311" s="53">
        <v>0</v>
      </c>
      <c r="L1311" s="53" t="s">
        <v>3669</v>
      </c>
      <c r="M1311" s="53" t="s">
        <v>2548</v>
      </c>
      <c r="N1311" s="53" t="s">
        <v>5190</v>
      </c>
      <c r="O1311" s="54">
        <v>50294</v>
      </c>
      <c r="P1311" s="53" t="s">
        <v>5191</v>
      </c>
      <c r="Q1311" s="53">
        <v>1</v>
      </c>
      <c r="R1311" s="55">
        <v>52.208100000000002</v>
      </c>
      <c r="S1311" s="55">
        <v>20.797799999999999</v>
      </c>
      <c r="T1311" s="55">
        <v>52.105899999999998</v>
      </c>
      <c r="U1311" s="55">
        <v>20.414000000000001</v>
      </c>
      <c r="V1311" s="53" t="s">
        <v>95</v>
      </c>
      <c r="W1311" s="85">
        <v>14.3</v>
      </c>
      <c r="X1311" s="87">
        <v>0</v>
      </c>
      <c r="Y1311" s="1" t="s">
        <v>7767</v>
      </c>
    </row>
    <row r="1312" spans="1:25" ht="50.1" hidden="1" customHeight="1" x14ac:dyDescent="0.25">
      <c r="A1312" s="53" t="s">
        <v>95</v>
      </c>
      <c r="B1312" s="53" t="str">
        <f>IF(COUNTIF('Aglomeracje 2022 r.'!$C$13:$C$207,' Dane pomocnicze (ze spr. 21)'!C1312)=1,"TAK",IF(COUNTIF('Aglomeracje 2022 r.'!$C$13:$C$207,' Dane pomocnicze (ze spr. 21)'!C1312)&gt;1,"TAK, UWAGA, wystepuje w sprawozdaniu więcej niż jeden raz!!!","BRAK"))</f>
        <v>BRAK</v>
      </c>
      <c r="C1312" s="53" t="s">
        <v>1403</v>
      </c>
      <c r="D1312" s="53" t="s">
        <v>2549</v>
      </c>
      <c r="E1312" s="53" t="s">
        <v>1639</v>
      </c>
      <c r="F1312" s="53" t="s">
        <v>2385</v>
      </c>
      <c r="G1312" s="53" t="s">
        <v>2430</v>
      </c>
      <c r="H1312" s="53" t="s">
        <v>1812</v>
      </c>
      <c r="I1312" s="53" t="s">
        <v>1820</v>
      </c>
      <c r="J1312" s="53" t="s">
        <v>1809</v>
      </c>
      <c r="K1312" s="53" t="s">
        <v>2549</v>
      </c>
      <c r="L1312" s="53" t="s">
        <v>3715</v>
      </c>
      <c r="M1312" s="53" t="s">
        <v>2549</v>
      </c>
      <c r="N1312" s="53" t="s">
        <v>5192</v>
      </c>
      <c r="O1312" s="54">
        <v>4616</v>
      </c>
      <c r="P1312" s="53" t="s">
        <v>5193</v>
      </c>
      <c r="Q1312" s="53">
        <v>1</v>
      </c>
      <c r="R1312" s="55">
        <v>52.394500000000001</v>
      </c>
      <c r="S1312" s="55">
        <v>20.537299999999998</v>
      </c>
      <c r="T1312" s="55">
        <v>52.422400000000003</v>
      </c>
      <c r="U1312" s="55">
        <v>20.520900000000001</v>
      </c>
      <c r="V1312" s="53" t="s">
        <v>95</v>
      </c>
      <c r="W1312" s="85">
        <v>0</v>
      </c>
      <c r="X1312" s="87">
        <v>5</v>
      </c>
      <c r="Y1312" s="1" t="s">
        <v>7210</v>
      </c>
    </row>
    <row r="1313" spans="1:25" ht="50.1" hidden="1" customHeight="1" x14ac:dyDescent="0.25">
      <c r="A1313" s="53" t="s">
        <v>95</v>
      </c>
      <c r="B1313" s="53" t="str">
        <f>IF(COUNTIF('Aglomeracje 2022 r.'!$C$13:$C$207,' Dane pomocnicze (ze spr. 21)'!C1313)=1,"TAK",IF(COUNTIF('Aglomeracje 2022 r.'!$C$13:$C$207,' Dane pomocnicze (ze spr. 21)'!C1313)&gt;1,"TAK, UWAGA, wystepuje w sprawozdaniu więcej niż jeden raz!!!","BRAK"))</f>
        <v>BRAK</v>
      </c>
      <c r="C1313" s="53" t="s">
        <v>1404</v>
      </c>
      <c r="D1313" s="53" t="s">
        <v>2550</v>
      </c>
      <c r="E1313" s="53" t="s">
        <v>1639</v>
      </c>
      <c r="F1313" s="53" t="s">
        <v>2385</v>
      </c>
      <c r="G1313" s="53" t="s">
        <v>2470</v>
      </c>
      <c r="H1313" s="53" t="s">
        <v>2037</v>
      </c>
      <c r="I1313" s="53" t="s">
        <v>1820</v>
      </c>
      <c r="J1313" s="53" t="s">
        <v>1809</v>
      </c>
      <c r="K1313" s="53" t="s">
        <v>2550</v>
      </c>
      <c r="L1313" s="53" t="s">
        <v>3715</v>
      </c>
      <c r="M1313" s="53" t="s">
        <v>2550</v>
      </c>
      <c r="N1313" s="53" t="s">
        <v>5194</v>
      </c>
      <c r="O1313" s="54">
        <v>2585</v>
      </c>
      <c r="P1313" s="53" t="s">
        <v>5195</v>
      </c>
      <c r="Q1313" s="53">
        <v>1</v>
      </c>
      <c r="R1313" s="55">
        <v>51.399900000000002</v>
      </c>
      <c r="S1313" s="55">
        <v>20.476299999999998</v>
      </c>
      <c r="T1313" s="55">
        <v>51.4039</v>
      </c>
      <c r="U1313" s="55">
        <v>20.4788</v>
      </c>
      <c r="V1313" s="53" t="s">
        <v>95</v>
      </c>
      <c r="W1313" s="85">
        <v>0</v>
      </c>
      <c r="X1313" s="87">
        <v>0</v>
      </c>
      <c r="Y1313" s="1" t="s">
        <v>7166</v>
      </c>
    </row>
    <row r="1314" spans="1:25" ht="50.1" hidden="1" customHeight="1" x14ac:dyDescent="0.25">
      <c r="A1314" s="53" t="s">
        <v>95</v>
      </c>
      <c r="B1314" s="53" t="str">
        <f>IF(COUNTIF('Aglomeracje 2022 r.'!$C$13:$C$207,' Dane pomocnicze (ze spr. 21)'!C1314)=1,"TAK",IF(COUNTIF('Aglomeracje 2022 r.'!$C$13:$C$207,' Dane pomocnicze (ze spr. 21)'!C1314)&gt;1,"TAK, UWAGA, wystepuje w sprawozdaniu więcej niż jeden raz!!!","BRAK"))</f>
        <v>BRAK</v>
      </c>
      <c r="C1314" s="53" t="s">
        <v>1405</v>
      </c>
      <c r="D1314" s="53" t="s">
        <v>2553</v>
      </c>
      <c r="E1314" s="53" t="s">
        <v>2370</v>
      </c>
      <c r="F1314" s="53" t="s">
        <v>2385</v>
      </c>
      <c r="G1314" s="53" t="s">
        <v>2446</v>
      </c>
      <c r="H1314" s="53" t="s">
        <v>2041</v>
      </c>
      <c r="I1314" s="53" t="s">
        <v>1820</v>
      </c>
      <c r="J1314" s="53" t="s">
        <v>1809</v>
      </c>
      <c r="K1314" s="53" t="s">
        <v>2548</v>
      </c>
      <c r="L1314" s="53" t="s">
        <v>3669</v>
      </c>
      <c r="M1314" s="53" t="s">
        <v>2548</v>
      </c>
      <c r="N1314" s="53" t="s">
        <v>5198</v>
      </c>
      <c r="O1314" s="54">
        <v>3178</v>
      </c>
      <c r="P1314" s="53" t="s">
        <v>5191</v>
      </c>
      <c r="Q1314" s="53">
        <v>1</v>
      </c>
      <c r="R1314" s="55">
        <v>0</v>
      </c>
      <c r="S1314" s="55">
        <v>0</v>
      </c>
      <c r="T1314" s="55">
        <v>0</v>
      </c>
      <c r="U1314" s="55">
        <v>0</v>
      </c>
      <c r="V1314" s="53" t="s">
        <v>95</v>
      </c>
      <c r="W1314" s="85">
        <v>4.79</v>
      </c>
      <c r="X1314" s="87">
        <v>0</v>
      </c>
      <c r="Y1314" s="1" t="s">
        <v>7768</v>
      </c>
    </row>
    <row r="1315" spans="1:25" ht="50.1" hidden="1" customHeight="1" x14ac:dyDescent="0.25">
      <c r="A1315" s="53" t="s">
        <v>95</v>
      </c>
      <c r="B1315" s="53" t="str">
        <f>IF(COUNTIF('Aglomeracje 2022 r.'!$C$13:$C$207,' Dane pomocnicze (ze spr. 21)'!C1315)=1,"TAK",IF(COUNTIF('Aglomeracje 2022 r.'!$C$13:$C$207,' Dane pomocnicze (ze spr. 21)'!C1315)&gt;1,"TAK, UWAGA, wystepuje w sprawozdaniu więcej niż jeden raz!!!","BRAK"))</f>
        <v>BRAK</v>
      </c>
      <c r="C1315" s="53" t="s">
        <v>1406</v>
      </c>
      <c r="D1315" s="53" t="s">
        <v>2249</v>
      </c>
      <c r="E1315" s="53" t="s">
        <v>1639</v>
      </c>
      <c r="F1315" s="53" t="s">
        <v>2385</v>
      </c>
      <c r="G1315" s="53" t="s">
        <v>2417</v>
      </c>
      <c r="H1315" s="53" t="s">
        <v>95</v>
      </c>
      <c r="I1315" s="53" t="s">
        <v>1820</v>
      </c>
      <c r="J1315" s="53" t="s">
        <v>1809</v>
      </c>
      <c r="K1315" s="53" t="s">
        <v>5199</v>
      </c>
      <c r="L1315" s="53" t="s">
        <v>3715</v>
      </c>
      <c r="M1315" s="53" t="s">
        <v>5199</v>
      </c>
      <c r="N1315" s="53" t="s">
        <v>5200</v>
      </c>
      <c r="O1315" s="54">
        <v>3130</v>
      </c>
      <c r="P1315" s="53" t="s">
        <v>5201</v>
      </c>
      <c r="Q1315" s="53">
        <v>1</v>
      </c>
      <c r="R1315" s="55">
        <v>51.901493019999997</v>
      </c>
      <c r="S1315" s="55">
        <v>21.08065663</v>
      </c>
      <c r="T1315" s="55">
        <v>51.929363899999998</v>
      </c>
      <c r="U1315" s="55">
        <v>21.085093010000001</v>
      </c>
      <c r="V1315" s="53" t="s">
        <v>95</v>
      </c>
      <c r="W1315" s="85">
        <v>0</v>
      </c>
      <c r="X1315" s="87">
        <v>0</v>
      </c>
      <c r="Y1315" s="1" t="s">
        <v>7166</v>
      </c>
    </row>
    <row r="1316" spans="1:25" ht="50.1" hidden="1" customHeight="1" x14ac:dyDescent="0.25">
      <c r="A1316" s="53" t="s">
        <v>95</v>
      </c>
      <c r="B1316" s="53" t="str">
        <f>IF(COUNTIF('Aglomeracje 2022 r.'!$C$13:$C$207,' Dane pomocnicze (ze spr. 21)'!C1316)=1,"TAK",IF(COUNTIF('Aglomeracje 2022 r.'!$C$13:$C$207,' Dane pomocnicze (ze spr. 21)'!C1316)&gt;1,"TAK, UWAGA, wystepuje w sprawozdaniu więcej niż jeden raz!!!","BRAK"))</f>
        <v>BRAK</v>
      </c>
      <c r="C1316" s="53" t="s">
        <v>1407</v>
      </c>
      <c r="D1316" s="53" t="s">
        <v>2555</v>
      </c>
      <c r="E1316" s="53" t="s">
        <v>1639</v>
      </c>
      <c r="F1316" s="53" t="s">
        <v>2385</v>
      </c>
      <c r="G1316" s="53" t="s">
        <v>2471</v>
      </c>
      <c r="H1316" s="53" t="s">
        <v>2037</v>
      </c>
      <c r="I1316" s="53" t="s">
        <v>1820</v>
      </c>
      <c r="J1316" s="53" t="s">
        <v>1809</v>
      </c>
      <c r="K1316" s="53" t="s">
        <v>2555</v>
      </c>
      <c r="L1316" s="53" t="s">
        <v>3715</v>
      </c>
      <c r="M1316" s="53" t="s">
        <v>2555</v>
      </c>
      <c r="N1316" s="53" t="s">
        <v>5204</v>
      </c>
      <c r="O1316" s="54">
        <v>2283</v>
      </c>
      <c r="P1316" s="53" t="s">
        <v>5205</v>
      </c>
      <c r="Q1316" s="53">
        <v>1</v>
      </c>
      <c r="R1316" s="55">
        <v>51.523099999999999</v>
      </c>
      <c r="S1316" s="55">
        <v>20.554099999999998</v>
      </c>
      <c r="T1316" s="55">
        <v>51.523899999999998</v>
      </c>
      <c r="U1316" s="55">
        <v>20.5639</v>
      </c>
      <c r="V1316" s="53" t="s">
        <v>95</v>
      </c>
      <c r="W1316" s="85">
        <v>0.56100000000000005</v>
      </c>
      <c r="X1316" s="87">
        <v>0</v>
      </c>
      <c r="Y1316" s="1" t="s">
        <v>7769</v>
      </c>
    </row>
    <row r="1317" spans="1:25" ht="50.1" hidden="1" customHeight="1" x14ac:dyDescent="0.25">
      <c r="A1317" s="53" t="s">
        <v>95</v>
      </c>
      <c r="B1317" s="53" t="str">
        <f>IF(COUNTIF('Aglomeracje 2022 r.'!$C$13:$C$207,' Dane pomocnicze (ze spr. 21)'!C1317)=1,"TAK",IF(COUNTIF('Aglomeracje 2022 r.'!$C$13:$C$207,' Dane pomocnicze (ze spr. 21)'!C1317)&gt;1,"TAK, UWAGA, wystepuje w sprawozdaniu więcej niż jeden raz!!!","BRAK"))</f>
        <v>BRAK</v>
      </c>
      <c r="C1317" s="53" t="s">
        <v>1408</v>
      </c>
      <c r="D1317" s="53" t="s">
        <v>2556</v>
      </c>
      <c r="E1317" s="53" t="s">
        <v>1639</v>
      </c>
      <c r="F1317" s="53" t="s">
        <v>2385</v>
      </c>
      <c r="G1317" s="53" t="s">
        <v>2398</v>
      </c>
      <c r="H1317" s="53" t="s">
        <v>95</v>
      </c>
      <c r="I1317" s="53" t="s">
        <v>1820</v>
      </c>
      <c r="J1317" s="53" t="s">
        <v>1809</v>
      </c>
      <c r="K1317" s="53" t="s">
        <v>2556</v>
      </c>
      <c r="L1317" s="53" t="s">
        <v>3715</v>
      </c>
      <c r="M1317" s="53" t="s">
        <v>2556</v>
      </c>
      <c r="N1317" s="53" t="s">
        <v>5206</v>
      </c>
      <c r="O1317" s="54">
        <v>2103</v>
      </c>
      <c r="P1317" s="53" t="s">
        <v>5207</v>
      </c>
      <c r="Q1317" s="53">
        <v>1</v>
      </c>
      <c r="R1317" s="55">
        <v>51.960599999999999</v>
      </c>
      <c r="S1317" s="55">
        <v>21.410599999999999</v>
      </c>
      <c r="T1317" s="55">
        <v>51.960299999999997</v>
      </c>
      <c r="U1317" s="55">
        <v>21.409700000000001</v>
      </c>
      <c r="V1317" s="53" t="s">
        <v>95</v>
      </c>
      <c r="W1317" s="85">
        <v>0</v>
      </c>
      <c r="X1317" s="87">
        <v>0</v>
      </c>
      <c r="Y1317" s="1" t="s">
        <v>7166</v>
      </c>
    </row>
    <row r="1318" spans="1:25" ht="50.1" hidden="1" customHeight="1" x14ac:dyDescent="0.25">
      <c r="A1318" s="53" t="s">
        <v>95</v>
      </c>
      <c r="B1318" s="53" t="str">
        <f>IF(COUNTIF('Aglomeracje 2022 r.'!$C$13:$C$207,' Dane pomocnicze (ze spr. 21)'!C1318)=1,"TAK",IF(COUNTIF('Aglomeracje 2022 r.'!$C$13:$C$207,' Dane pomocnicze (ze spr. 21)'!C1318)&gt;1,"TAK, UWAGA, wystepuje w sprawozdaniu więcej niż jeden raz!!!","BRAK"))</f>
        <v>BRAK</v>
      </c>
      <c r="C1318" s="53" t="s">
        <v>1409</v>
      </c>
      <c r="D1318" s="53" t="s">
        <v>2559</v>
      </c>
      <c r="E1318" s="53" t="s">
        <v>1639</v>
      </c>
      <c r="F1318" s="53" t="s">
        <v>2385</v>
      </c>
      <c r="G1318" s="53" t="s">
        <v>2444</v>
      </c>
      <c r="H1318" s="53" t="s">
        <v>95</v>
      </c>
      <c r="I1318" s="53" t="s">
        <v>1820</v>
      </c>
      <c r="J1318" s="53" t="s">
        <v>1809</v>
      </c>
      <c r="K1318" s="53" t="s">
        <v>2493</v>
      </c>
      <c r="L1318" s="53" t="s">
        <v>3669</v>
      </c>
      <c r="M1318" s="53" t="s">
        <v>2493</v>
      </c>
      <c r="N1318" s="53" t="s">
        <v>5212</v>
      </c>
      <c r="O1318" s="54">
        <v>3416</v>
      </c>
      <c r="P1318" s="53" t="s">
        <v>5213</v>
      </c>
      <c r="Q1318" s="53">
        <v>1</v>
      </c>
      <c r="R1318" s="55">
        <v>51.9602</v>
      </c>
      <c r="S1318" s="55">
        <v>21.525500000000001</v>
      </c>
      <c r="T1318" s="55">
        <v>51.952300000000001</v>
      </c>
      <c r="U1318" s="55">
        <v>21.598700000000001</v>
      </c>
      <c r="V1318" s="53" t="s">
        <v>95</v>
      </c>
      <c r="W1318" s="85">
        <v>4.7450000000000001</v>
      </c>
      <c r="X1318" s="87">
        <v>0</v>
      </c>
      <c r="Y1318" s="1" t="s">
        <v>7770</v>
      </c>
    </row>
    <row r="1319" spans="1:25" ht="50.1" hidden="1" customHeight="1" x14ac:dyDescent="0.25">
      <c r="A1319" s="53" t="s">
        <v>95</v>
      </c>
      <c r="B1319" s="53" t="str">
        <f>IF(COUNTIF('Aglomeracje 2022 r.'!$C$13:$C$207,' Dane pomocnicze (ze spr. 21)'!C1319)=1,"TAK",IF(COUNTIF('Aglomeracje 2022 r.'!$C$13:$C$207,' Dane pomocnicze (ze spr. 21)'!C1319)&gt;1,"TAK, UWAGA, wystepuje w sprawozdaniu więcej niż jeden raz!!!","BRAK"))</f>
        <v>BRAK</v>
      </c>
      <c r="C1319" s="53" t="s">
        <v>1410</v>
      </c>
      <c r="D1319" s="53" t="s">
        <v>2560</v>
      </c>
      <c r="E1319" s="53" t="s">
        <v>1639</v>
      </c>
      <c r="F1319" s="53" t="s">
        <v>2385</v>
      </c>
      <c r="G1319" s="53" t="s">
        <v>2421</v>
      </c>
      <c r="H1319" s="53" t="s">
        <v>95</v>
      </c>
      <c r="I1319" s="53" t="s">
        <v>1820</v>
      </c>
      <c r="J1319" s="53" t="s">
        <v>1809</v>
      </c>
      <c r="K1319" s="53" t="s">
        <v>2560</v>
      </c>
      <c r="L1319" s="53" t="s">
        <v>3715</v>
      </c>
      <c r="M1319" s="53" t="s">
        <v>2560</v>
      </c>
      <c r="N1319" s="53" t="s">
        <v>5214</v>
      </c>
      <c r="O1319" s="54">
        <v>1780</v>
      </c>
      <c r="P1319" s="53" t="s">
        <v>5215</v>
      </c>
      <c r="Q1319" s="53">
        <v>1</v>
      </c>
      <c r="R1319" s="55">
        <v>52.027099999999997</v>
      </c>
      <c r="S1319" s="55">
        <v>21.8078</v>
      </c>
      <c r="T1319" s="55">
        <v>52.023600000000002</v>
      </c>
      <c r="U1319" s="55">
        <v>21.785299999999999</v>
      </c>
      <c r="V1319" s="53" t="s">
        <v>95</v>
      </c>
      <c r="W1319" s="85" t="e">
        <v>#N/A</v>
      </c>
      <c r="X1319" s="87" t="e">
        <v>#N/A</v>
      </c>
      <c r="Y1319" s="1" t="e">
        <v>#N/A</v>
      </c>
    </row>
    <row r="1320" spans="1:25" ht="50.1" hidden="1" customHeight="1" x14ac:dyDescent="0.25">
      <c r="A1320" s="53" t="s">
        <v>95</v>
      </c>
      <c r="B1320" s="53" t="str">
        <f>IF(COUNTIF('Aglomeracje 2022 r.'!$C$13:$C$207,' Dane pomocnicze (ze spr. 21)'!C1320)=1,"TAK",IF(COUNTIF('Aglomeracje 2022 r.'!$C$13:$C$207,' Dane pomocnicze (ze spr. 21)'!C1320)&gt;1,"TAK, UWAGA, wystepuje w sprawozdaniu więcej niż jeden raz!!!","BRAK"))</f>
        <v>BRAK</v>
      </c>
      <c r="C1320" s="53" t="s">
        <v>1411</v>
      </c>
      <c r="D1320" s="53" t="s">
        <v>2561</v>
      </c>
      <c r="E1320" s="53" t="s">
        <v>1639</v>
      </c>
      <c r="F1320" s="53" t="s">
        <v>2385</v>
      </c>
      <c r="G1320" s="53" t="s">
        <v>2406</v>
      </c>
      <c r="H1320" s="53" t="s">
        <v>2407</v>
      </c>
      <c r="I1320" s="53" t="s">
        <v>1820</v>
      </c>
      <c r="J1320" s="53" t="s">
        <v>1809</v>
      </c>
      <c r="K1320" s="53" t="s">
        <v>2561</v>
      </c>
      <c r="L1320" s="53" t="s">
        <v>3715</v>
      </c>
      <c r="M1320" s="53" t="s">
        <v>2561</v>
      </c>
      <c r="N1320" s="53" t="s">
        <v>5216</v>
      </c>
      <c r="O1320" s="54">
        <v>9183</v>
      </c>
      <c r="P1320" s="53" t="s">
        <v>5217</v>
      </c>
      <c r="Q1320" s="53">
        <v>1</v>
      </c>
      <c r="R1320" s="55">
        <v>52.485799999999998</v>
      </c>
      <c r="S1320" s="55">
        <v>21.2956</v>
      </c>
      <c r="T1320" s="55">
        <v>52.490400000000001</v>
      </c>
      <c r="U1320" s="55">
        <v>21.302600000000002</v>
      </c>
      <c r="V1320" s="53" t="s">
        <v>95</v>
      </c>
      <c r="W1320" s="85">
        <v>11.3</v>
      </c>
      <c r="X1320" s="87">
        <v>1.2</v>
      </c>
      <c r="Y1320" s="1" t="s">
        <v>7771</v>
      </c>
    </row>
    <row r="1321" spans="1:25" ht="50.1" hidden="1" customHeight="1" x14ac:dyDescent="0.25">
      <c r="A1321" s="53" t="s">
        <v>95</v>
      </c>
      <c r="B1321" s="53" t="str">
        <f>IF(COUNTIF('Aglomeracje 2022 r.'!$C$13:$C$207,' Dane pomocnicze (ze spr. 21)'!C1321)=1,"TAK",IF(COUNTIF('Aglomeracje 2022 r.'!$C$13:$C$207,' Dane pomocnicze (ze spr. 21)'!C1321)&gt;1,"TAK, UWAGA, wystepuje w sprawozdaniu więcej niż jeden raz!!!","BRAK"))</f>
        <v>BRAK</v>
      </c>
      <c r="C1321" s="53" t="s">
        <v>1412</v>
      </c>
      <c r="D1321" s="53" t="s">
        <v>2011</v>
      </c>
      <c r="E1321" s="53" t="s">
        <v>1639</v>
      </c>
      <c r="F1321" s="53" t="s">
        <v>2385</v>
      </c>
      <c r="G1321" s="53" t="s">
        <v>2398</v>
      </c>
      <c r="H1321" s="53" t="s">
        <v>95</v>
      </c>
      <c r="I1321" s="53" t="s">
        <v>1820</v>
      </c>
      <c r="J1321" s="53" t="s">
        <v>1809</v>
      </c>
      <c r="K1321" s="53" t="s">
        <v>2011</v>
      </c>
      <c r="L1321" s="53" t="s">
        <v>3617</v>
      </c>
      <c r="M1321" s="53" t="s">
        <v>2011</v>
      </c>
      <c r="N1321" s="53" t="s">
        <v>5218</v>
      </c>
      <c r="O1321" s="54">
        <v>17000</v>
      </c>
      <c r="P1321" s="53" t="s">
        <v>3865</v>
      </c>
      <c r="Q1321" s="53">
        <v>1</v>
      </c>
      <c r="R1321" s="55">
        <v>52.136023399999999</v>
      </c>
      <c r="S1321" s="55">
        <v>21.2345538</v>
      </c>
      <c r="T1321" s="55">
        <v>52.124330499999999</v>
      </c>
      <c r="U1321" s="55">
        <v>21.236129550000001</v>
      </c>
      <c r="V1321" s="53" t="s">
        <v>95</v>
      </c>
      <c r="W1321" s="85">
        <v>15.875999999999999</v>
      </c>
      <c r="X1321" s="87">
        <v>0</v>
      </c>
      <c r="Y1321" s="1" t="s">
        <v>7772</v>
      </c>
    </row>
    <row r="1322" spans="1:25" ht="50.1" hidden="1" customHeight="1" x14ac:dyDescent="0.25">
      <c r="A1322" s="53" t="s">
        <v>95</v>
      </c>
      <c r="B1322" s="53" t="str">
        <f>IF(COUNTIF('Aglomeracje 2022 r.'!$C$13:$C$207,' Dane pomocnicze (ze spr. 21)'!C1322)=1,"TAK",IF(COUNTIF('Aglomeracje 2022 r.'!$C$13:$C$207,' Dane pomocnicze (ze spr. 21)'!C1322)&gt;1,"TAK, UWAGA, wystepuje w sprawozdaniu więcej niż jeden raz!!!","BRAK"))</f>
        <v>BRAK</v>
      </c>
      <c r="C1322" s="53" t="s">
        <v>1413</v>
      </c>
      <c r="D1322" s="53" t="s">
        <v>3006</v>
      </c>
      <c r="E1322" s="53" t="s">
        <v>1639</v>
      </c>
      <c r="F1322" s="53" t="s">
        <v>2951</v>
      </c>
      <c r="G1322" s="53" t="s">
        <v>2959</v>
      </c>
      <c r="H1322" s="53" t="s">
        <v>2037</v>
      </c>
      <c r="I1322" s="53" t="s">
        <v>1820</v>
      </c>
      <c r="J1322" s="53" t="s">
        <v>1809</v>
      </c>
      <c r="K1322" s="53" t="s">
        <v>6041</v>
      </c>
      <c r="L1322" s="53" t="s">
        <v>3669</v>
      </c>
      <c r="M1322" s="53" t="s">
        <v>6041</v>
      </c>
      <c r="N1322" s="53" t="s">
        <v>6042</v>
      </c>
      <c r="O1322" s="54">
        <v>6041</v>
      </c>
      <c r="P1322" s="53" t="s">
        <v>6043</v>
      </c>
      <c r="Q1322" s="53">
        <v>1</v>
      </c>
      <c r="R1322" s="55">
        <v>50.773499999999999</v>
      </c>
      <c r="S1322" s="55">
        <v>19.682300000000001</v>
      </c>
      <c r="T1322" s="55">
        <v>50.783500000000004</v>
      </c>
      <c r="U1322" s="55">
        <v>19.677499999999998</v>
      </c>
      <c r="V1322" s="53" t="s">
        <v>95</v>
      </c>
      <c r="W1322" s="85">
        <v>8.5</v>
      </c>
      <c r="X1322" s="87">
        <v>0</v>
      </c>
      <c r="Y1322" s="1" t="s">
        <v>7773</v>
      </c>
    </row>
    <row r="1323" spans="1:25" ht="50.1" hidden="1" customHeight="1" x14ac:dyDescent="0.25">
      <c r="A1323" s="53" t="s">
        <v>95</v>
      </c>
      <c r="B1323" s="53" t="str">
        <f>IF(COUNTIF('Aglomeracje 2022 r.'!$C$13:$C$207,' Dane pomocnicze (ze spr. 21)'!C1323)=1,"TAK",IF(COUNTIF('Aglomeracje 2022 r.'!$C$13:$C$207,' Dane pomocnicze (ze spr. 21)'!C1323)&gt;1,"TAK, UWAGA, wystepuje w sprawozdaniu więcej niż jeden raz!!!","BRAK"))</f>
        <v>BRAK</v>
      </c>
      <c r="C1323" s="53" t="s">
        <v>1414</v>
      </c>
      <c r="D1323" s="53" t="s">
        <v>3037</v>
      </c>
      <c r="E1323" s="53" t="s">
        <v>1639</v>
      </c>
      <c r="F1323" s="53" t="s">
        <v>2951</v>
      </c>
      <c r="G1323" s="53" t="s">
        <v>2986</v>
      </c>
      <c r="H1323" s="53" t="s">
        <v>2037</v>
      </c>
      <c r="I1323" s="53" t="s">
        <v>1820</v>
      </c>
      <c r="J1323" s="53" t="s">
        <v>1809</v>
      </c>
      <c r="K1323" s="53" t="s">
        <v>3037</v>
      </c>
      <c r="L1323" s="53" t="s">
        <v>3669</v>
      </c>
      <c r="M1323" s="53" t="s">
        <v>3037</v>
      </c>
      <c r="N1323" s="53" t="s">
        <v>6108</v>
      </c>
      <c r="O1323" s="54">
        <v>7617</v>
      </c>
      <c r="P1323" s="53" t="s">
        <v>6109</v>
      </c>
      <c r="Q1323" s="53">
        <v>1</v>
      </c>
      <c r="R1323" s="55">
        <v>50.4694</v>
      </c>
      <c r="S1323" s="55">
        <v>19.6675</v>
      </c>
      <c r="T1323" s="55">
        <v>50.470399999999998</v>
      </c>
      <c r="U1323" s="55">
        <v>19.670500000000001</v>
      </c>
      <c r="V1323" s="53" t="s">
        <v>95</v>
      </c>
      <c r="W1323" s="85">
        <v>3.4</v>
      </c>
      <c r="X1323" s="87">
        <v>0.7</v>
      </c>
      <c r="Y1323" s="1" t="s">
        <v>7774</v>
      </c>
    </row>
    <row r="1324" spans="1:25" ht="50.1" hidden="1" customHeight="1" x14ac:dyDescent="0.25">
      <c r="A1324" s="53" t="s">
        <v>95</v>
      </c>
      <c r="B1324" s="53" t="str">
        <f>IF(COUNTIF('Aglomeracje 2022 r.'!$C$13:$C$207,' Dane pomocnicze (ze spr. 21)'!C1324)=1,"TAK",IF(COUNTIF('Aglomeracje 2022 r.'!$C$13:$C$207,' Dane pomocnicze (ze spr. 21)'!C1324)&gt;1,"TAK, UWAGA, wystepuje w sprawozdaniu więcej niż jeden raz!!!","BRAK"))</f>
        <v>BRAK</v>
      </c>
      <c r="C1324" s="53" t="s">
        <v>1415</v>
      </c>
      <c r="D1324" s="53" t="s">
        <v>3085</v>
      </c>
      <c r="E1324" s="53" t="s">
        <v>1639</v>
      </c>
      <c r="F1324" s="53" t="s">
        <v>2951</v>
      </c>
      <c r="G1324" s="53" t="s">
        <v>2986</v>
      </c>
      <c r="H1324" s="53" t="s">
        <v>2037</v>
      </c>
      <c r="I1324" s="53" t="s">
        <v>1820</v>
      </c>
      <c r="J1324" s="53" t="s">
        <v>1809</v>
      </c>
      <c r="K1324" s="53" t="s">
        <v>3085</v>
      </c>
      <c r="L1324" s="53" t="s">
        <v>3715</v>
      </c>
      <c r="M1324" s="53" t="s">
        <v>3085</v>
      </c>
      <c r="N1324" s="53" t="s">
        <v>6206</v>
      </c>
      <c r="O1324" s="54">
        <v>2736</v>
      </c>
      <c r="P1324" s="53">
        <v>0</v>
      </c>
      <c r="Q1324" s="53">
        <v>1</v>
      </c>
      <c r="R1324" s="55">
        <v>50.567700000000002</v>
      </c>
      <c r="S1324" s="55">
        <v>19.5642</v>
      </c>
      <c r="T1324" s="55">
        <v>50.583100000000002</v>
      </c>
      <c r="U1324" s="55">
        <v>19.585599999999999</v>
      </c>
      <c r="V1324" s="53" t="s">
        <v>95</v>
      </c>
      <c r="W1324" s="85">
        <v>0</v>
      </c>
      <c r="X1324" s="87">
        <v>0</v>
      </c>
      <c r="Y1324" s="1" t="s">
        <v>7166</v>
      </c>
    </row>
    <row r="1325" spans="1:25" ht="50.1" hidden="1" customHeight="1" x14ac:dyDescent="0.25">
      <c r="A1325" s="53" t="s">
        <v>95</v>
      </c>
      <c r="B1325" s="53" t="str">
        <f>IF(COUNTIF('Aglomeracje 2022 r.'!$C$13:$C$207,' Dane pomocnicze (ze spr. 21)'!C1325)=1,"TAK",IF(COUNTIF('Aglomeracje 2022 r.'!$C$13:$C$207,' Dane pomocnicze (ze spr. 21)'!C1325)&gt;1,"TAK, UWAGA, wystepuje w sprawozdaniu więcej niż jeden raz!!!","BRAK"))</f>
        <v>BRAK</v>
      </c>
      <c r="C1325" s="53" t="s">
        <v>1416</v>
      </c>
      <c r="D1325" s="53" t="s">
        <v>3103</v>
      </c>
      <c r="E1325" s="53" t="s">
        <v>1650</v>
      </c>
      <c r="F1325" s="53" t="s">
        <v>2951</v>
      </c>
      <c r="G1325" s="53" t="s">
        <v>2986</v>
      </c>
      <c r="H1325" s="53" t="s">
        <v>2037</v>
      </c>
      <c r="I1325" s="53" t="s">
        <v>1820</v>
      </c>
      <c r="J1325" s="53" t="s">
        <v>1809</v>
      </c>
      <c r="K1325" s="53" t="s">
        <v>3103</v>
      </c>
      <c r="L1325" s="53" t="s">
        <v>3669</v>
      </c>
      <c r="M1325" s="53" t="s">
        <v>3103</v>
      </c>
      <c r="N1325" s="53" t="s">
        <v>6245</v>
      </c>
      <c r="O1325" s="54">
        <v>6959</v>
      </c>
      <c r="P1325" s="53" t="s">
        <v>6246</v>
      </c>
      <c r="Q1325" s="53">
        <v>2</v>
      </c>
      <c r="R1325" s="55">
        <v>50.625900000000001</v>
      </c>
      <c r="S1325" s="55">
        <v>19.819400000000002</v>
      </c>
      <c r="T1325" s="55">
        <v>0</v>
      </c>
      <c r="U1325" s="55">
        <v>0</v>
      </c>
      <c r="V1325" s="53" t="s">
        <v>95</v>
      </c>
      <c r="W1325" s="85">
        <v>0</v>
      </c>
      <c r="X1325" s="87">
        <v>0</v>
      </c>
      <c r="Y1325" s="1" t="s">
        <v>7166</v>
      </c>
    </row>
    <row r="1326" spans="1:25" ht="50.1" hidden="1" customHeight="1" x14ac:dyDescent="0.25">
      <c r="A1326" s="53" t="s">
        <v>95</v>
      </c>
      <c r="B1326" s="53" t="str">
        <f>IF(COUNTIF('Aglomeracje 2022 r.'!$C$13:$C$207,' Dane pomocnicze (ze spr. 21)'!C1326)=1,"TAK",IF(COUNTIF('Aglomeracje 2022 r.'!$C$13:$C$207,' Dane pomocnicze (ze spr. 21)'!C1326)&gt;1,"TAK, UWAGA, wystepuje w sprawozdaniu więcej niż jeden raz!!!","BRAK"))</f>
        <v>BRAK</v>
      </c>
      <c r="C1326" s="53" t="s">
        <v>1417</v>
      </c>
      <c r="D1326" s="53" t="s">
        <v>3113</v>
      </c>
      <c r="E1326" s="53" t="s">
        <v>1639</v>
      </c>
      <c r="F1326" s="53" t="s">
        <v>3112</v>
      </c>
      <c r="G1326" s="53" t="s">
        <v>3114</v>
      </c>
      <c r="H1326" s="53" t="s">
        <v>1935</v>
      </c>
      <c r="I1326" s="53" t="s">
        <v>1820</v>
      </c>
      <c r="J1326" s="53" t="s">
        <v>1809</v>
      </c>
      <c r="K1326" s="53" t="s">
        <v>3113</v>
      </c>
      <c r="L1326" s="53" t="s">
        <v>3617</v>
      </c>
      <c r="M1326" s="53" t="s">
        <v>6261</v>
      </c>
      <c r="N1326" s="53" t="s">
        <v>6262</v>
      </c>
      <c r="O1326" s="54">
        <v>84865</v>
      </c>
      <c r="P1326" s="53" t="s">
        <v>6263</v>
      </c>
      <c r="Q1326" s="53">
        <v>1</v>
      </c>
      <c r="R1326" s="55">
        <v>50.940399999999997</v>
      </c>
      <c r="S1326" s="55">
        <v>21.39</v>
      </c>
      <c r="T1326" s="55">
        <v>50.924900000000001</v>
      </c>
      <c r="U1326" s="55">
        <v>21.410799999999998</v>
      </c>
      <c r="V1326" s="53" t="s">
        <v>95</v>
      </c>
      <c r="W1326" s="85">
        <v>16.3</v>
      </c>
      <c r="X1326" s="87">
        <v>5</v>
      </c>
      <c r="Y1326" s="1" t="s">
        <v>7775</v>
      </c>
    </row>
    <row r="1327" spans="1:25" ht="50.1" hidden="1" customHeight="1" x14ac:dyDescent="0.25">
      <c r="A1327" s="53" t="s">
        <v>95</v>
      </c>
      <c r="B1327" s="53" t="str">
        <f>IF(COUNTIF('Aglomeracje 2022 r.'!$C$13:$C$207,' Dane pomocnicze (ze spr. 21)'!C1327)=1,"TAK",IF(COUNTIF('Aglomeracje 2022 r.'!$C$13:$C$207,' Dane pomocnicze (ze spr. 21)'!C1327)&gt;1,"TAK, UWAGA, wystepuje w sprawozdaniu więcej niż jeden raz!!!","BRAK"))</f>
        <v>BRAK</v>
      </c>
      <c r="C1327" s="53" t="s">
        <v>1418</v>
      </c>
      <c r="D1327" s="53" t="s">
        <v>3115</v>
      </c>
      <c r="E1327" s="53" t="s">
        <v>1639</v>
      </c>
      <c r="F1327" s="53" t="s">
        <v>3112</v>
      </c>
      <c r="G1327" s="53" t="s">
        <v>3115</v>
      </c>
      <c r="H1327" s="53" t="s">
        <v>1935</v>
      </c>
      <c r="I1327" s="53" t="s">
        <v>1820</v>
      </c>
      <c r="J1327" s="53" t="s">
        <v>1809</v>
      </c>
      <c r="K1327" s="53" t="s">
        <v>3115</v>
      </c>
      <c r="L1327" s="53" t="s">
        <v>3617</v>
      </c>
      <c r="M1327" s="53" t="s">
        <v>6264</v>
      </c>
      <c r="N1327" s="53" t="s">
        <v>6265</v>
      </c>
      <c r="O1327" s="54">
        <v>76473</v>
      </c>
      <c r="P1327" s="53" t="s">
        <v>6266</v>
      </c>
      <c r="Q1327" s="53">
        <v>1</v>
      </c>
      <c r="R1327" s="55">
        <v>51.062100000000001</v>
      </c>
      <c r="S1327" s="55">
        <v>21.067599999999999</v>
      </c>
      <c r="T1327" s="55">
        <v>51.029499999999999</v>
      </c>
      <c r="U1327" s="55">
        <v>21.0854</v>
      </c>
      <c r="V1327" s="53" t="s">
        <v>95</v>
      </c>
      <c r="W1327" s="85">
        <v>2.42</v>
      </c>
      <c r="X1327" s="87">
        <v>0</v>
      </c>
      <c r="Y1327" s="1" t="s">
        <v>7776</v>
      </c>
    </row>
    <row r="1328" spans="1:25" ht="50.1" hidden="1" customHeight="1" x14ac:dyDescent="0.25">
      <c r="A1328" s="53" t="s">
        <v>95</v>
      </c>
      <c r="B1328" s="53" t="str">
        <f>IF(COUNTIF('Aglomeracje 2022 r.'!$C$13:$C$207,' Dane pomocnicze (ze spr. 21)'!C1328)=1,"TAK",IF(COUNTIF('Aglomeracje 2022 r.'!$C$13:$C$207,' Dane pomocnicze (ze spr. 21)'!C1328)&gt;1,"TAK, UWAGA, wystepuje w sprawozdaniu więcej niż jeden raz!!!","BRAK"))</f>
        <v>BRAK</v>
      </c>
      <c r="C1328" s="53" t="s">
        <v>1419</v>
      </c>
      <c r="D1328" s="53" t="s">
        <v>3116</v>
      </c>
      <c r="E1328" s="53" t="s">
        <v>1639</v>
      </c>
      <c r="F1328" s="53" t="s">
        <v>3112</v>
      </c>
      <c r="G1328" s="53" t="s">
        <v>3117</v>
      </c>
      <c r="H1328" s="53" t="s">
        <v>1935</v>
      </c>
      <c r="I1328" s="53" t="s">
        <v>1820</v>
      </c>
      <c r="J1328" s="53" t="s">
        <v>1809</v>
      </c>
      <c r="K1328" s="53" t="s">
        <v>3116</v>
      </c>
      <c r="L1328" s="53" t="s">
        <v>3617</v>
      </c>
      <c r="M1328" s="53" t="s">
        <v>6267</v>
      </c>
      <c r="N1328" s="53" t="s">
        <v>6268</v>
      </c>
      <c r="O1328" s="54">
        <v>52332</v>
      </c>
      <c r="P1328" s="53" t="s">
        <v>6269</v>
      </c>
      <c r="Q1328" s="53">
        <v>1</v>
      </c>
      <c r="R1328" s="55">
        <v>51.061999999999998</v>
      </c>
      <c r="S1328" s="55">
        <v>21.067642200000002</v>
      </c>
      <c r="T1328" s="55">
        <v>51.029662600000002</v>
      </c>
      <c r="U1328" s="55">
        <v>21.086780000000001</v>
      </c>
      <c r="V1328" s="53" t="s">
        <v>95</v>
      </c>
      <c r="W1328" s="85">
        <v>6.1</v>
      </c>
      <c r="X1328" s="87">
        <v>0.7</v>
      </c>
      <c r="Y1328" s="1" t="s">
        <v>7777</v>
      </c>
    </row>
    <row r="1329" spans="1:25" ht="50.1" hidden="1" customHeight="1" x14ac:dyDescent="0.25">
      <c r="A1329" s="53" t="s">
        <v>95</v>
      </c>
      <c r="B1329" s="53" t="str">
        <f>IF(COUNTIF('Aglomeracje 2022 r.'!$C$13:$C$207,' Dane pomocnicze (ze spr. 21)'!C1329)=1,"TAK",IF(COUNTIF('Aglomeracje 2022 r.'!$C$13:$C$207,' Dane pomocnicze (ze spr. 21)'!C1329)&gt;1,"TAK, UWAGA, wystepuje w sprawozdaniu więcej niż jeden raz!!!","BRAK"))</f>
        <v>BRAK</v>
      </c>
      <c r="C1329" s="53" t="s">
        <v>1420</v>
      </c>
      <c r="D1329" s="53" t="s">
        <v>3120</v>
      </c>
      <c r="E1329" s="53" t="s">
        <v>1639</v>
      </c>
      <c r="F1329" s="53" t="s">
        <v>3112</v>
      </c>
      <c r="G1329" s="53" t="s">
        <v>3121</v>
      </c>
      <c r="H1329" s="53" t="s">
        <v>2037</v>
      </c>
      <c r="I1329" s="53" t="s">
        <v>1820</v>
      </c>
      <c r="J1329" s="53" t="s">
        <v>1809</v>
      </c>
      <c r="K1329" s="53" t="s">
        <v>3120</v>
      </c>
      <c r="L1329" s="53" t="s">
        <v>3669</v>
      </c>
      <c r="M1329" s="53" t="s">
        <v>3120</v>
      </c>
      <c r="N1329" s="53" t="s">
        <v>6272</v>
      </c>
      <c r="O1329" s="54">
        <v>34898</v>
      </c>
      <c r="P1329" s="53">
        <v>0</v>
      </c>
      <c r="Q1329" s="53">
        <v>1</v>
      </c>
      <c r="R1329" s="55">
        <v>51.187899999999999</v>
      </c>
      <c r="S1329" s="55">
        <v>20.414400000000001</v>
      </c>
      <c r="T1329" s="55">
        <v>51.226599999999998</v>
      </c>
      <c r="U1329" s="55">
        <v>20.401599999999998</v>
      </c>
      <c r="V1329" s="53" t="s">
        <v>95</v>
      </c>
      <c r="W1329" s="85">
        <v>0</v>
      </c>
      <c r="X1329" s="87">
        <v>14</v>
      </c>
      <c r="Y1329" s="1" t="s">
        <v>7290</v>
      </c>
    </row>
    <row r="1330" spans="1:25" ht="50.1" hidden="1" customHeight="1" x14ac:dyDescent="0.25">
      <c r="A1330" s="53" t="s">
        <v>95</v>
      </c>
      <c r="B1330" s="53" t="str">
        <f>IF(COUNTIF('Aglomeracje 2022 r.'!$C$13:$C$207,' Dane pomocnicze (ze spr. 21)'!C1330)=1,"TAK",IF(COUNTIF('Aglomeracje 2022 r.'!$C$13:$C$207,' Dane pomocnicze (ze spr. 21)'!C1330)&gt;1,"TAK, UWAGA, wystepuje w sprawozdaniu więcej niż jeden raz!!!","BRAK"))</f>
        <v>BRAK</v>
      </c>
      <c r="C1330" s="53" t="s">
        <v>1421</v>
      </c>
      <c r="D1330" s="53" t="s">
        <v>3133</v>
      </c>
      <c r="E1330" s="53" t="s">
        <v>1639</v>
      </c>
      <c r="F1330" s="53" t="s">
        <v>3112</v>
      </c>
      <c r="G1330" s="53" t="s">
        <v>3134</v>
      </c>
      <c r="H1330" s="53" t="s">
        <v>2037</v>
      </c>
      <c r="I1330" s="53" t="s">
        <v>1820</v>
      </c>
      <c r="J1330" s="53" t="s">
        <v>1809</v>
      </c>
      <c r="K1330" s="53" t="s">
        <v>3133</v>
      </c>
      <c r="L1330" s="53" t="s">
        <v>3669</v>
      </c>
      <c r="M1330" s="53" t="s">
        <v>3133</v>
      </c>
      <c r="N1330" s="53" t="s">
        <v>6287</v>
      </c>
      <c r="O1330" s="54">
        <v>11750</v>
      </c>
      <c r="P1330" s="53" t="s">
        <v>6288</v>
      </c>
      <c r="Q1330" s="53">
        <v>1</v>
      </c>
      <c r="R1330" s="55">
        <v>50.851500000000001</v>
      </c>
      <c r="S1330" s="55">
        <v>19.9693</v>
      </c>
      <c r="T1330" s="55">
        <v>50.865699999999997</v>
      </c>
      <c r="U1330" s="55">
        <v>20.001200000000001</v>
      </c>
      <c r="V1330" s="53" t="s">
        <v>95</v>
      </c>
      <c r="W1330" s="85">
        <v>0</v>
      </c>
      <c r="X1330" s="87">
        <v>0</v>
      </c>
      <c r="Y1330" s="1" t="s">
        <v>7166</v>
      </c>
    </row>
    <row r="1331" spans="1:25" ht="50.1" hidden="1" customHeight="1" x14ac:dyDescent="0.25">
      <c r="A1331" s="53" t="s">
        <v>95</v>
      </c>
      <c r="B1331" s="53" t="str">
        <f>IF(COUNTIF('Aglomeracje 2022 r.'!$C$13:$C$207,' Dane pomocnicze (ze spr. 21)'!C1331)=1,"TAK",IF(COUNTIF('Aglomeracje 2022 r.'!$C$13:$C$207,' Dane pomocnicze (ze spr. 21)'!C1331)&gt;1,"TAK, UWAGA, wystepuje w sprawozdaniu więcej niż jeden raz!!!","BRAK"))</f>
        <v>BRAK</v>
      </c>
      <c r="C1331" s="53" t="s">
        <v>1422</v>
      </c>
      <c r="D1331" s="53" t="s">
        <v>3138</v>
      </c>
      <c r="E1331" s="53" t="s">
        <v>1639</v>
      </c>
      <c r="F1331" s="53" t="s">
        <v>3112</v>
      </c>
      <c r="G1331" s="53" t="s">
        <v>3117</v>
      </c>
      <c r="H1331" s="53" t="s">
        <v>1935</v>
      </c>
      <c r="I1331" s="53" t="s">
        <v>1820</v>
      </c>
      <c r="J1331" s="53" t="s">
        <v>1809</v>
      </c>
      <c r="K1331" s="53" t="s">
        <v>3138</v>
      </c>
      <c r="L1331" s="53" t="s">
        <v>3669</v>
      </c>
      <c r="M1331" s="53" t="s">
        <v>3138</v>
      </c>
      <c r="N1331" s="53" t="s">
        <v>6296</v>
      </c>
      <c r="O1331" s="54">
        <v>8262</v>
      </c>
      <c r="P1331" s="53" t="s">
        <v>6297</v>
      </c>
      <c r="Q1331" s="53">
        <v>1</v>
      </c>
      <c r="R1331" s="55">
        <v>51.050199999999997</v>
      </c>
      <c r="S1331" s="55">
        <v>20.831399999999999</v>
      </c>
      <c r="T1331" s="55">
        <v>51.0548</v>
      </c>
      <c r="U1331" s="55">
        <v>20.841100000000001</v>
      </c>
      <c r="V1331" s="53" t="s">
        <v>95</v>
      </c>
      <c r="W1331" s="85">
        <v>19</v>
      </c>
      <c r="X1331" s="87">
        <v>0</v>
      </c>
      <c r="Y1331" s="1" t="s">
        <v>7541</v>
      </c>
    </row>
    <row r="1332" spans="1:25" ht="50.1" hidden="1" customHeight="1" x14ac:dyDescent="0.25">
      <c r="A1332" s="53" t="s">
        <v>95</v>
      </c>
      <c r="B1332" s="53" t="str">
        <f>IF(COUNTIF('Aglomeracje 2022 r.'!$C$13:$C$207,' Dane pomocnicze (ze spr. 21)'!C1332)=1,"TAK",IF(COUNTIF('Aglomeracje 2022 r.'!$C$13:$C$207,' Dane pomocnicze (ze spr. 21)'!C1332)&gt;1,"TAK, UWAGA, wystepuje w sprawozdaniu więcej niż jeden raz!!!","BRAK"))</f>
        <v>BRAK</v>
      </c>
      <c r="C1332" s="53" t="s">
        <v>1423</v>
      </c>
      <c r="D1332" s="53" t="s">
        <v>3139</v>
      </c>
      <c r="E1332" s="53" t="s">
        <v>1639</v>
      </c>
      <c r="F1332" s="53" t="s">
        <v>3112</v>
      </c>
      <c r="G1332" s="53" t="s">
        <v>3140</v>
      </c>
      <c r="H1332" s="53" t="s">
        <v>2037</v>
      </c>
      <c r="I1332" s="53" t="s">
        <v>1820</v>
      </c>
      <c r="J1332" s="53" t="s">
        <v>1809</v>
      </c>
      <c r="K1332" s="53" t="s">
        <v>3139</v>
      </c>
      <c r="L1332" s="53" t="s">
        <v>3669</v>
      </c>
      <c r="M1332" s="53" t="s">
        <v>3139</v>
      </c>
      <c r="N1332" s="53" t="s">
        <v>6298</v>
      </c>
      <c r="O1332" s="54">
        <v>5540</v>
      </c>
      <c r="P1332" s="53" t="s">
        <v>6299</v>
      </c>
      <c r="Q1332" s="53">
        <v>1</v>
      </c>
      <c r="R1332" s="55">
        <v>51.138599999999997</v>
      </c>
      <c r="S1332" s="55">
        <v>20.564</v>
      </c>
      <c r="T1332" s="55">
        <v>51.141100000000002</v>
      </c>
      <c r="U1332" s="55">
        <v>20.569400000000002</v>
      </c>
      <c r="V1332" s="53" t="s">
        <v>95</v>
      </c>
      <c r="W1332" s="85">
        <v>0</v>
      </c>
      <c r="X1332" s="87">
        <v>0</v>
      </c>
      <c r="Y1332" s="1" t="s">
        <v>7166</v>
      </c>
    </row>
    <row r="1333" spans="1:25" ht="50.1" hidden="1" customHeight="1" x14ac:dyDescent="0.25">
      <c r="A1333" s="53" t="s">
        <v>95</v>
      </c>
      <c r="B1333" s="53" t="str">
        <f>IF(COUNTIF('Aglomeracje 2022 r.'!$C$13:$C$207,' Dane pomocnicze (ze spr. 21)'!C1333)=1,"TAK",IF(COUNTIF('Aglomeracje 2022 r.'!$C$13:$C$207,' Dane pomocnicze (ze spr. 21)'!C1333)&gt;1,"TAK, UWAGA, wystepuje w sprawozdaniu więcej niż jeden raz!!!","BRAK"))</f>
        <v>BRAK</v>
      </c>
      <c r="C1333" s="53" t="s">
        <v>1424</v>
      </c>
      <c r="D1333" s="53" t="s">
        <v>3148</v>
      </c>
      <c r="E1333" s="53" t="s">
        <v>1639</v>
      </c>
      <c r="F1333" s="53" t="s">
        <v>3112</v>
      </c>
      <c r="G1333" s="53" t="s">
        <v>3149</v>
      </c>
      <c r="H1333" s="53" t="s">
        <v>1935</v>
      </c>
      <c r="I1333" s="53" t="s">
        <v>1820</v>
      </c>
      <c r="J1333" s="53" t="s">
        <v>1809</v>
      </c>
      <c r="K1333" s="53" t="s">
        <v>3148</v>
      </c>
      <c r="L1333" s="53" t="s">
        <v>3715</v>
      </c>
      <c r="M1333" s="53" t="s">
        <v>3148</v>
      </c>
      <c r="N1333" s="53" t="s">
        <v>6315</v>
      </c>
      <c r="O1333" s="54">
        <v>5280</v>
      </c>
      <c r="P1333" s="53" t="s">
        <v>6316</v>
      </c>
      <c r="Q1333" s="53">
        <v>1</v>
      </c>
      <c r="R1333" s="55">
        <v>51.018799999999999</v>
      </c>
      <c r="S1333" s="55">
        <v>21.158999999999999</v>
      </c>
      <c r="T1333" s="55">
        <v>51.016800000000003</v>
      </c>
      <c r="U1333" s="55">
        <v>21.214700000000001</v>
      </c>
      <c r="V1333" s="53" t="s">
        <v>95</v>
      </c>
      <c r="W1333" s="85">
        <v>0</v>
      </c>
      <c r="X1333" s="87">
        <v>1</v>
      </c>
      <c r="Y1333" s="1" t="s">
        <v>7314</v>
      </c>
    </row>
    <row r="1334" spans="1:25" ht="50.1" hidden="1" customHeight="1" x14ac:dyDescent="0.25">
      <c r="A1334" s="53" t="s">
        <v>95</v>
      </c>
      <c r="B1334" s="53" t="str">
        <f>IF(COUNTIF('Aglomeracje 2022 r.'!$C$13:$C$207,' Dane pomocnicze (ze spr. 21)'!C1334)=1,"TAK",IF(COUNTIF('Aglomeracje 2022 r.'!$C$13:$C$207,' Dane pomocnicze (ze spr. 21)'!C1334)&gt;1,"TAK, UWAGA, wystepuje w sprawozdaniu więcej niż jeden raz!!!","BRAK"))</f>
        <v>BRAK</v>
      </c>
      <c r="C1334" s="53" t="s">
        <v>1425</v>
      </c>
      <c r="D1334" s="53" t="s">
        <v>3151</v>
      </c>
      <c r="E1334" s="53" t="s">
        <v>1639</v>
      </c>
      <c r="F1334" s="53" t="s">
        <v>3112</v>
      </c>
      <c r="G1334" s="53" t="s">
        <v>3140</v>
      </c>
      <c r="H1334" s="53" t="s">
        <v>2037</v>
      </c>
      <c r="I1334" s="53" t="s">
        <v>1820</v>
      </c>
      <c r="J1334" s="53" t="s">
        <v>1809</v>
      </c>
      <c r="K1334" s="53" t="s">
        <v>3151</v>
      </c>
      <c r="L1334" s="53" t="s">
        <v>3669</v>
      </c>
      <c r="M1334" s="53" t="s">
        <v>3151</v>
      </c>
      <c r="N1334" s="53" t="s">
        <v>6319</v>
      </c>
      <c r="O1334" s="54">
        <v>4003</v>
      </c>
      <c r="P1334" s="53" t="s">
        <v>6320</v>
      </c>
      <c r="Q1334" s="53">
        <v>1</v>
      </c>
      <c r="R1334" s="55">
        <v>51.075786819999998</v>
      </c>
      <c r="S1334" s="55">
        <v>20.252642160000001</v>
      </c>
      <c r="T1334" s="55">
        <v>51.078671740218098</v>
      </c>
      <c r="U1334" s="55">
        <v>20.239446658260899</v>
      </c>
      <c r="V1334" s="53" t="s">
        <v>95</v>
      </c>
      <c r="W1334" s="85">
        <v>3.2</v>
      </c>
      <c r="X1334" s="87">
        <v>0</v>
      </c>
      <c r="Y1334" s="1" t="s">
        <v>7663</v>
      </c>
    </row>
    <row r="1335" spans="1:25" ht="50.1" hidden="1" customHeight="1" x14ac:dyDescent="0.25">
      <c r="A1335" s="53" t="s">
        <v>95</v>
      </c>
      <c r="B1335" s="53" t="str">
        <f>IF(COUNTIF('Aglomeracje 2022 r.'!$C$13:$C$207,' Dane pomocnicze (ze spr. 21)'!C1335)=1,"TAK",IF(COUNTIF('Aglomeracje 2022 r.'!$C$13:$C$207,' Dane pomocnicze (ze spr. 21)'!C1335)&gt;1,"TAK, UWAGA, wystepuje w sprawozdaniu więcej niż jeden raz!!!","BRAK"))</f>
        <v>BRAK</v>
      </c>
      <c r="C1335" s="53" t="s">
        <v>1426</v>
      </c>
      <c r="D1335" s="53" t="s">
        <v>3154</v>
      </c>
      <c r="E1335" s="53" t="s">
        <v>1650</v>
      </c>
      <c r="F1335" s="53" t="s">
        <v>3112</v>
      </c>
      <c r="G1335" s="53" t="s">
        <v>3149</v>
      </c>
      <c r="H1335" s="53" t="s">
        <v>1935</v>
      </c>
      <c r="I1335" s="53" t="s">
        <v>1820</v>
      </c>
      <c r="J1335" s="53" t="s">
        <v>1809</v>
      </c>
      <c r="K1335" s="53" t="s">
        <v>3154</v>
      </c>
      <c r="L1335" s="53" t="s">
        <v>3715</v>
      </c>
      <c r="M1335" s="53" t="s">
        <v>3154</v>
      </c>
      <c r="N1335" s="53" t="s">
        <v>6326</v>
      </c>
      <c r="O1335" s="54">
        <v>9259</v>
      </c>
      <c r="P1335" s="53" t="s">
        <v>6327</v>
      </c>
      <c r="Q1335" s="53">
        <v>3</v>
      </c>
      <c r="R1335" s="55">
        <v>50.960999999999999</v>
      </c>
      <c r="S1335" s="55">
        <v>21.119</v>
      </c>
      <c r="T1335" s="55">
        <v>0</v>
      </c>
      <c r="U1335" s="55">
        <v>0</v>
      </c>
      <c r="V1335" s="53" t="s">
        <v>95</v>
      </c>
      <c r="W1335" s="85">
        <v>9.8089999999999993</v>
      </c>
      <c r="X1335" s="87">
        <v>0</v>
      </c>
      <c r="Y1335" s="1" t="s">
        <v>7778</v>
      </c>
    </row>
    <row r="1336" spans="1:25" ht="50.1" hidden="1" customHeight="1" x14ac:dyDescent="0.25">
      <c r="A1336" s="53" t="s">
        <v>95</v>
      </c>
      <c r="B1336" s="53" t="str">
        <f>IF(COUNTIF('Aglomeracje 2022 r.'!$C$13:$C$207,' Dane pomocnicze (ze spr. 21)'!C1336)=1,"TAK",IF(COUNTIF('Aglomeracje 2022 r.'!$C$13:$C$207,' Dane pomocnicze (ze spr. 21)'!C1336)&gt;1,"TAK, UWAGA, wystepuje w sprawozdaniu więcej niż jeden raz!!!","BRAK"))</f>
        <v>BRAK</v>
      </c>
      <c r="C1336" s="53" t="s">
        <v>1427</v>
      </c>
      <c r="D1336" s="53" t="s">
        <v>3156</v>
      </c>
      <c r="E1336" s="53" t="s">
        <v>1639</v>
      </c>
      <c r="F1336" s="53" t="s">
        <v>3112</v>
      </c>
      <c r="G1336" s="53" t="s">
        <v>3117</v>
      </c>
      <c r="H1336" s="53" t="s">
        <v>95</v>
      </c>
      <c r="I1336" s="53" t="s">
        <v>1820</v>
      </c>
      <c r="J1336" s="53" t="s">
        <v>1809</v>
      </c>
      <c r="K1336" s="53" t="s">
        <v>3156</v>
      </c>
      <c r="L1336" s="53" t="s">
        <v>3715</v>
      </c>
      <c r="M1336" s="53" t="s">
        <v>3156</v>
      </c>
      <c r="N1336" s="53" t="s">
        <v>6330</v>
      </c>
      <c r="O1336" s="54">
        <v>2542</v>
      </c>
      <c r="P1336" s="53" t="s">
        <v>6331</v>
      </c>
      <c r="Q1336" s="53">
        <v>1</v>
      </c>
      <c r="R1336" s="55">
        <v>50.593400000000003</v>
      </c>
      <c r="S1336" s="55">
        <v>20.475300000000001</v>
      </c>
      <c r="T1336" s="55">
        <v>50.996499999999997</v>
      </c>
      <c r="U1336" s="55">
        <v>20.816400000000002</v>
      </c>
      <c r="V1336" s="53" t="s">
        <v>95</v>
      </c>
      <c r="W1336" s="85">
        <v>0</v>
      </c>
      <c r="X1336" s="87">
        <v>0</v>
      </c>
      <c r="Y1336" s="1" t="s">
        <v>7166</v>
      </c>
    </row>
    <row r="1337" spans="1:25" ht="50.1" hidden="1" customHeight="1" x14ac:dyDescent="0.25">
      <c r="A1337" s="53" t="s">
        <v>95</v>
      </c>
      <c r="B1337" s="53" t="str">
        <f>IF(COUNTIF('Aglomeracje 2022 r.'!$C$13:$C$207,' Dane pomocnicze (ze spr. 21)'!C1337)=1,"TAK",IF(COUNTIF('Aglomeracje 2022 r.'!$C$13:$C$207,' Dane pomocnicze (ze spr. 21)'!C1337)&gt;1,"TAK, UWAGA, wystepuje w sprawozdaniu więcej niż jeden raz!!!","BRAK"))</f>
        <v>BRAK</v>
      </c>
      <c r="C1337" s="53" t="s">
        <v>1428</v>
      </c>
      <c r="D1337" s="53" t="s">
        <v>3157</v>
      </c>
      <c r="E1337" s="53" t="s">
        <v>1639</v>
      </c>
      <c r="F1337" s="53" t="s">
        <v>3112</v>
      </c>
      <c r="G1337" s="53" t="s">
        <v>3149</v>
      </c>
      <c r="H1337" s="53" t="s">
        <v>1935</v>
      </c>
      <c r="I1337" s="53" t="s">
        <v>1820</v>
      </c>
      <c r="J1337" s="53" t="s">
        <v>1809</v>
      </c>
      <c r="K1337" s="53" t="s">
        <v>3148</v>
      </c>
      <c r="L1337" s="53" t="s">
        <v>3715</v>
      </c>
      <c r="M1337" s="53" t="s">
        <v>6332</v>
      </c>
      <c r="N1337" s="53" t="s">
        <v>6333</v>
      </c>
      <c r="O1337" s="54">
        <v>5191</v>
      </c>
      <c r="P1337" s="53" t="s">
        <v>6316</v>
      </c>
      <c r="Q1337" s="53">
        <v>1</v>
      </c>
      <c r="R1337" s="55">
        <v>51.018799999999999</v>
      </c>
      <c r="S1337" s="55">
        <v>21.158999999999999</v>
      </c>
      <c r="T1337" s="55">
        <v>51.009300000000003</v>
      </c>
      <c r="U1337" s="55">
        <v>21.1462</v>
      </c>
      <c r="V1337" s="53" t="s">
        <v>95</v>
      </c>
      <c r="W1337" s="85">
        <v>0</v>
      </c>
      <c r="X1337" s="87">
        <v>1</v>
      </c>
      <c r="Y1337" s="1" t="s">
        <v>7314</v>
      </c>
    </row>
    <row r="1338" spans="1:25" ht="50.1" hidden="1" customHeight="1" x14ac:dyDescent="0.25">
      <c r="A1338" s="53" t="s">
        <v>95</v>
      </c>
      <c r="B1338" s="53" t="str">
        <f>IF(COUNTIF('Aglomeracje 2022 r.'!$C$13:$C$207,' Dane pomocnicze (ze spr. 21)'!C1338)=1,"TAK",IF(COUNTIF('Aglomeracje 2022 r.'!$C$13:$C$207,' Dane pomocnicze (ze spr. 21)'!C1338)&gt;1,"TAK, UWAGA, wystepuje w sprawozdaniu więcej niż jeden raz!!!","BRAK"))</f>
        <v>BRAK</v>
      </c>
      <c r="C1338" s="53" t="s">
        <v>1429</v>
      </c>
      <c r="D1338" s="53" t="s">
        <v>3161</v>
      </c>
      <c r="E1338" s="53" t="s">
        <v>1650</v>
      </c>
      <c r="F1338" s="53" t="s">
        <v>3112</v>
      </c>
      <c r="G1338" s="53" t="s">
        <v>3126</v>
      </c>
      <c r="H1338" s="53" t="s">
        <v>1935</v>
      </c>
      <c r="I1338" s="53" t="s">
        <v>1820</v>
      </c>
      <c r="J1338" s="53" t="s">
        <v>1809</v>
      </c>
      <c r="K1338" s="53" t="s">
        <v>3161</v>
      </c>
      <c r="L1338" s="53" t="s">
        <v>3669</v>
      </c>
      <c r="M1338" s="53" t="s">
        <v>3161</v>
      </c>
      <c r="N1338" s="53" t="s">
        <v>6342</v>
      </c>
      <c r="O1338" s="54">
        <v>13163</v>
      </c>
      <c r="P1338" s="53" t="s">
        <v>1429</v>
      </c>
      <c r="Q1338" s="53">
        <v>3</v>
      </c>
      <c r="R1338" s="55">
        <v>50.941400000000002</v>
      </c>
      <c r="S1338" s="55">
        <v>20.948</v>
      </c>
      <c r="T1338" s="55">
        <v>0</v>
      </c>
      <c r="U1338" s="55">
        <v>0</v>
      </c>
      <c r="V1338" s="53" t="s">
        <v>95</v>
      </c>
      <c r="W1338" s="85">
        <v>6.6</v>
      </c>
      <c r="X1338" s="87">
        <v>2.5</v>
      </c>
      <c r="Y1338" s="1" t="s">
        <v>7779</v>
      </c>
    </row>
    <row r="1339" spans="1:25" ht="50.1" hidden="1" customHeight="1" x14ac:dyDescent="0.25">
      <c r="A1339" s="53" t="s">
        <v>95</v>
      </c>
      <c r="B1339" s="53" t="str">
        <f>IF(COUNTIF('Aglomeracje 2022 r.'!$C$13:$C$207,' Dane pomocnicze (ze spr. 21)'!C1339)=1,"TAK",IF(COUNTIF('Aglomeracje 2022 r.'!$C$13:$C$207,' Dane pomocnicze (ze spr. 21)'!C1339)&gt;1,"TAK, UWAGA, wystepuje w sprawozdaniu więcej niż jeden raz!!!","BRAK"))</f>
        <v>BRAK</v>
      </c>
      <c r="C1339" s="53" t="s">
        <v>1430</v>
      </c>
      <c r="D1339" s="53" t="s">
        <v>3167</v>
      </c>
      <c r="E1339" s="53" t="s">
        <v>1639</v>
      </c>
      <c r="F1339" s="53" t="s">
        <v>3112</v>
      </c>
      <c r="G1339" s="53" t="s">
        <v>3114</v>
      </c>
      <c r="H1339" s="53" t="s">
        <v>1935</v>
      </c>
      <c r="I1339" s="53" t="s">
        <v>1820</v>
      </c>
      <c r="J1339" s="53" t="s">
        <v>1809</v>
      </c>
      <c r="K1339" s="53" t="s">
        <v>3167</v>
      </c>
      <c r="L1339" s="53" t="s">
        <v>3641</v>
      </c>
      <c r="M1339" s="53" t="s">
        <v>3167</v>
      </c>
      <c r="N1339" s="53" t="s">
        <v>6352</v>
      </c>
      <c r="O1339" s="54">
        <v>5318</v>
      </c>
      <c r="P1339" s="53" t="s">
        <v>6353</v>
      </c>
      <c r="Q1339" s="53">
        <v>1</v>
      </c>
      <c r="R1339" s="55">
        <v>50.958100000000002</v>
      </c>
      <c r="S1339" s="55">
        <v>21.2789</v>
      </c>
      <c r="T1339" s="55">
        <v>50.958599999999997</v>
      </c>
      <c r="U1339" s="55">
        <v>21.286100000000001</v>
      </c>
      <c r="V1339" s="53" t="s">
        <v>95</v>
      </c>
      <c r="W1339" s="85">
        <v>5</v>
      </c>
      <c r="X1339" s="87">
        <v>0</v>
      </c>
      <c r="Y1339" s="1" t="s">
        <v>7221</v>
      </c>
    </row>
    <row r="1340" spans="1:25" ht="50.1" hidden="1" customHeight="1" x14ac:dyDescent="0.25">
      <c r="A1340" s="53" t="s">
        <v>95</v>
      </c>
      <c r="B1340" s="53" t="str">
        <f>IF(COUNTIF('Aglomeracje 2022 r.'!$C$13:$C$207,' Dane pomocnicze (ze spr. 21)'!C1340)=1,"TAK",IF(COUNTIF('Aglomeracje 2022 r.'!$C$13:$C$207,' Dane pomocnicze (ze spr. 21)'!C1340)&gt;1,"TAK, UWAGA, wystepuje w sprawozdaniu więcej niż jeden raz!!!","BRAK"))</f>
        <v>BRAK</v>
      </c>
      <c r="C1340" s="53" t="s">
        <v>1431</v>
      </c>
      <c r="D1340" s="53" t="s">
        <v>3168</v>
      </c>
      <c r="E1340" s="53" t="s">
        <v>1639</v>
      </c>
      <c r="F1340" s="53" t="s">
        <v>3112</v>
      </c>
      <c r="G1340" s="53" t="s">
        <v>3169</v>
      </c>
      <c r="H1340" s="53" t="s">
        <v>1935</v>
      </c>
      <c r="I1340" s="53" t="s">
        <v>1820</v>
      </c>
      <c r="J1340" s="53" t="s">
        <v>1809</v>
      </c>
      <c r="K1340" s="53" t="s">
        <v>3170</v>
      </c>
      <c r="L1340" s="53" t="s">
        <v>3669</v>
      </c>
      <c r="M1340" s="53" t="s">
        <v>3170</v>
      </c>
      <c r="N1340" s="53" t="s">
        <v>6354</v>
      </c>
      <c r="O1340" s="54">
        <v>3478</v>
      </c>
      <c r="P1340" s="53" t="s">
        <v>6355</v>
      </c>
      <c r="Q1340" s="53">
        <v>1</v>
      </c>
      <c r="R1340" s="55">
        <v>50.8643</v>
      </c>
      <c r="S1340" s="55">
        <v>21.0916</v>
      </c>
      <c r="T1340" s="55">
        <v>50.8977</v>
      </c>
      <c r="U1340" s="55">
        <v>21.1021</v>
      </c>
      <c r="V1340" s="53" t="s">
        <v>95</v>
      </c>
      <c r="W1340" s="85">
        <v>0</v>
      </c>
      <c r="X1340" s="87">
        <v>0</v>
      </c>
      <c r="Y1340" s="1" t="s">
        <v>7166</v>
      </c>
    </row>
    <row r="1341" spans="1:25" ht="50.1" hidden="1" customHeight="1" x14ac:dyDescent="0.25">
      <c r="A1341" s="53" t="s">
        <v>95</v>
      </c>
      <c r="B1341" s="53" t="str">
        <f>IF(COUNTIF('Aglomeracje 2022 r.'!$C$13:$C$207,' Dane pomocnicze (ze spr. 21)'!C1341)=1,"TAK",IF(COUNTIF('Aglomeracje 2022 r.'!$C$13:$C$207,' Dane pomocnicze (ze spr. 21)'!C1341)&gt;1,"TAK, UWAGA, wystepuje w sprawozdaniu więcej niż jeden raz!!!","BRAK"))</f>
        <v>BRAK</v>
      </c>
      <c r="C1341" s="53" t="s">
        <v>1432</v>
      </c>
      <c r="D1341" s="53" t="s">
        <v>3170</v>
      </c>
      <c r="E1341" s="53" t="s">
        <v>1639</v>
      </c>
      <c r="F1341" s="53" t="s">
        <v>3112</v>
      </c>
      <c r="G1341" s="53" t="s">
        <v>3169</v>
      </c>
      <c r="H1341" s="53" t="s">
        <v>1935</v>
      </c>
      <c r="I1341" s="53" t="s">
        <v>1820</v>
      </c>
      <c r="J1341" s="53" t="s">
        <v>1809</v>
      </c>
      <c r="K1341" s="53" t="s">
        <v>3170</v>
      </c>
      <c r="L1341" s="53" t="s">
        <v>3669</v>
      </c>
      <c r="M1341" s="53" t="s">
        <v>3170</v>
      </c>
      <c r="N1341" s="53" t="s">
        <v>6356</v>
      </c>
      <c r="O1341" s="54">
        <v>4903</v>
      </c>
      <c r="P1341" s="53" t="s">
        <v>6355</v>
      </c>
      <c r="Q1341" s="53">
        <v>1</v>
      </c>
      <c r="R1341" s="55">
        <v>50.8643</v>
      </c>
      <c r="S1341" s="55">
        <v>21.051600000000001</v>
      </c>
      <c r="T1341" s="55">
        <v>50.871299999999998</v>
      </c>
      <c r="U1341" s="55">
        <v>21.152999999999999</v>
      </c>
      <c r="V1341" s="53" t="s">
        <v>95</v>
      </c>
      <c r="W1341" s="85">
        <v>16.100000000000001</v>
      </c>
      <c r="X1341" s="87">
        <v>0</v>
      </c>
      <c r="Y1341" s="1" t="s">
        <v>7780</v>
      </c>
    </row>
    <row r="1342" spans="1:25" ht="50.1" hidden="1" customHeight="1" x14ac:dyDescent="0.25">
      <c r="A1342" s="53" t="s">
        <v>95</v>
      </c>
      <c r="B1342" s="53" t="str">
        <f>IF(COUNTIF('Aglomeracje 2022 r.'!$C$13:$C$207,' Dane pomocnicze (ze spr. 21)'!C1342)=1,"TAK",IF(COUNTIF('Aglomeracje 2022 r.'!$C$13:$C$207,' Dane pomocnicze (ze spr. 21)'!C1342)&gt;1,"TAK, UWAGA, wystepuje w sprawozdaniu więcej niż jeden raz!!!","BRAK"))</f>
        <v>BRAK</v>
      </c>
      <c r="C1342" s="53" t="s">
        <v>1433</v>
      </c>
      <c r="D1342" s="53" t="s">
        <v>3180</v>
      </c>
      <c r="E1342" s="53" t="s">
        <v>1639</v>
      </c>
      <c r="F1342" s="53" t="s">
        <v>3112</v>
      </c>
      <c r="G1342" s="53" t="s">
        <v>3169</v>
      </c>
      <c r="H1342" s="53" t="s">
        <v>2037</v>
      </c>
      <c r="I1342" s="53" t="s">
        <v>1820</v>
      </c>
      <c r="J1342" s="53" t="s">
        <v>1809</v>
      </c>
      <c r="K1342" s="53" t="s">
        <v>3180</v>
      </c>
      <c r="L1342" s="53" t="s">
        <v>3715</v>
      </c>
      <c r="M1342" s="53">
        <v>1</v>
      </c>
      <c r="N1342" s="53" t="s">
        <v>6375</v>
      </c>
      <c r="O1342" s="54">
        <v>5704</v>
      </c>
      <c r="P1342" s="53" t="s">
        <v>6376</v>
      </c>
      <c r="Q1342" s="53">
        <v>1</v>
      </c>
      <c r="R1342" s="55">
        <v>51.010399999999997</v>
      </c>
      <c r="S1342" s="55">
        <v>20.482199999999999</v>
      </c>
      <c r="T1342" s="55">
        <v>51.019500000000001</v>
      </c>
      <c r="U1342" s="55">
        <v>20.486499999999999</v>
      </c>
      <c r="V1342" s="53" t="s">
        <v>95</v>
      </c>
      <c r="W1342" s="85">
        <v>0</v>
      </c>
      <c r="X1342" s="87">
        <v>0</v>
      </c>
      <c r="Y1342" s="1" t="s">
        <v>7166</v>
      </c>
    </row>
    <row r="1343" spans="1:25" ht="50.1" hidden="1" customHeight="1" x14ac:dyDescent="0.25">
      <c r="A1343" s="53" t="s">
        <v>95</v>
      </c>
      <c r="B1343" s="53" t="str">
        <f>IF(COUNTIF('Aglomeracje 2022 r.'!$C$13:$C$207,' Dane pomocnicze (ze spr. 21)'!C1343)=1,"TAK",IF(COUNTIF('Aglomeracje 2022 r.'!$C$13:$C$207,' Dane pomocnicze (ze spr. 21)'!C1343)&gt;1,"TAK, UWAGA, wystepuje w sprawozdaniu więcej niż jeden raz!!!","BRAK"))</f>
        <v>BRAK</v>
      </c>
      <c r="C1343" s="53" t="s">
        <v>1434</v>
      </c>
      <c r="D1343" s="53" t="s">
        <v>3181</v>
      </c>
      <c r="E1343" s="53" t="s">
        <v>1639</v>
      </c>
      <c r="F1343" s="53" t="s">
        <v>3112</v>
      </c>
      <c r="G1343" s="53" t="s">
        <v>3140</v>
      </c>
      <c r="H1343" s="53" t="s">
        <v>2037</v>
      </c>
      <c r="I1343" s="53" t="s">
        <v>1820</v>
      </c>
      <c r="J1343" s="53" t="s">
        <v>1809</v>
      </c>
      <c r="K1343" s="53" t="s">
        <v>3181</v>
      </c>
      <c r="L1343" s="53" t="s">
        <v>3715</v>
      </c>
      <c r="M1343" s="53" t="s">
        <v>3181</v>
      </c>
      <c r="N1343" s="53" t="s">
        <v>6377</v>
      </c>
      <c r="O1343" s="54">
        <v>2723</v>
      </c>
      <c r="P1343" s="53" t="s">
        <v>6378</v>
      </c>
      <c r="Q1343" s="53">
        <v>1</v>
      </c>
      <c r="R1343" s="55">
        <v>51.134700000000002</v>
      </c>
      <c r="S1343" s="55">
        <v>20.106300000000001</v>
      </c>
      <c r="T1343" s="55">
        <v>51.142600000000002</v>
      </c>
      <c r="U1343" s="55">
        <v>20.104399999999998</v>
      </c>
      <c r="V1343" s="53" t="s">
        <v>95</v>
      </c>
      <c r="W1343" s="85">
        <v>0</v>
      </c>
      <c r="X1343" s="87">
        <v>0</v>
      </c>
      <c r="Y1343" s="1" t="s">
        <v>7166</v>
      </c>
    </row>
    <row r="1344" spans="1:25" ht="50.1" hidden="1" customHeight="1" x14ac:dyDescent="0.25">
      <c r="A1344" s="53" t="s">
        <v>95</v>
      </c>
      <c r="B1344" s="53" t="str">
        <f>IF(COUNTIF('Aglomeracje 2022 r.'!$C$13:$C$207,' Dane pomocnicze (ze spr. 21)'!C1344)=1,"TAK",IF(COUNTIF('Aglomeracje 2022 r.'!$C$13:$C$207,' Dane pomocnicze (ze spr. 21)'!C1344)&gt;1,"TAK, UWAGA, wystepuje w sprawozdaniu więcej niż jeden raz!!!","BRAK"))</f>
        <v>BRAK</v>
      </c>
      <c r="C1344" s="53" t="s">
        <v>1435</v>
      </c>
      <c r="D1344" s="53" t="s">
        <v>3184</v>
      </c>
      <c r="E1344" s="53" t="s">
        <v>1639</v>
      </c>
      <c r="F1344" s="53" t="s">
        <v>3112</v>
      </c>
      <c r="G1344" s="53" t="s">
        <v>3134</v>
      </c>
      <c r="H1344" s="53" t="s">
        <v>2037</v>
      </c>
      <c r="I1344" s="53" t="s">
        <v>1820</v>
      </c>
      <c r="J1344" s="53" t="s">
        <v>1809</v>
      </c>
      <c r="K1344" s="53" t="s">
        <v>3184</v>
      </c>
      <c r="L1344" s="53" t="s">
        <v>3715</v>
      </c>
      <c r="M1344" s="53" t="s">
        <v>3184</v>
      </c>
      <c r="N1344" s="53" t="s">
        <v>6383</v>
      </c>
      <c r="O1344" s="54">
        <v>2705</v>
      </c>
      <c r="P1344" s="53" t="s">
        <v>6384</v>
      </c>
      <c r="Q1344" s="53">
        <v>1</v>
      </c>
      <c r="R1344" s="55">
        <v>50.890099999999997</v>
      </c>
      <c r="S1344" s="55">
        <v>20.114799999999999</v>
      </c>
      <c r="T1344" s="55">
        <v>50.894407010000002</v>
      </c>
      <c r="U1344" s="55">
        <v>20.108789000000002</v>
      </c>
      <c r="V1344" s="53" t="s">
        <v>95</v>
      </c>
      <c r="W1344" s="85">
        <v>0.6</v>
      </c>
      <c r="X1344" s="87">
        <v>0</v>
      </c>
      <c r="Y1344" s="1" t="s">
        <v>7225</v>
      </c>
    </row>
    <row r="1345" spans="1:25" ht="50.1" hidden="1" customHeight="1" x14ac:dyDescent="0.25">
      <c r="A1345" s="53" t="s">
        <v>95</v>
      </c>
      <c r="B1345" s="53" t="str">
        <f>IF(COUNTIF('Aglomeracje 2022 r.'!$C$13:$C$207,' Dane pomocnicze (ze spr. 21)'!C1345)=1,"TAK",IF(COUNTIF('Aglomeracje 2022 r.'!$C$13:$C$207,' Dane pomocnicze (ze spr. 21)'!C1345)&gt;1,"TAK, UWAGA, wystepuje w sprawozdaniu więcej niż jeden raz!!!","BRAK"))</f>
        <v>BRAK</v>
      </c>
      <c r="C1345" s="53" t="s">
        <v>1436</v>
      </c>
      <c r="D1345" s="53" t="s">
        <v>3186</v>
      </c>
      <c r="E1345" s="53" t="s">
        <v>1639</v>
      </c>
      <c r="F1345" s="53" t="s">
        <v>3112</v>
      </c>
      <c r="G1345" s="53" t="s">
        <v>3117</v>
      </c>
      <c r="H1345" s="53" t="s">
        <v>1935</v>
      </c>
      <c r="I1345" s="53" t="s">
        <v>1820</v>
      </c>
      <c r="J1345" s="53" t="s">
        <v>1809</v>
      </c>
      <c r="K1345" s="53" t="s">
        <v>3186</v>
      </c>
      <c r="L1345" s="53" t="s">
        <v>3715</v>
      </c>
      <c r="M1345" s="53" t="s">
        <v>3186</v>
      </c>
      <c r="N1345" s="53" t="s">
        <v>6387</v>
      </c>
      <c r="O1345" s="54">
        <v>1982</v>
      </c>
      <c r="P1345" s="53" t="s">
        <v>6388</v>
      </c>
      <c r="Q1345" s="53">
        <v>1</v>
      </c>
      <c r="R1345" s="55">
        <v>51.107199999999999</v>
      </c>
      <c r="S1345" s="55">
        <v>20.760300000000001</v>
      </c>
      <c r="T1345" s="55">
        <v>51.098399999999998</v>
      </c>
      <c r="U1345" s="55">
        <v>20.762499999999999</v>
      </c>
      <c r="V1345" s="53" t="s">
        <v>95</v>
      </c>
      <c r="W1345" s="85" t="e">
        <v>#N/A</v>
      </c>
      <c r="X1345" s="87" t="e">
        <v>#N/A</v>
      </c>
      <c r="Y1345" s="1" t="e">
        <v>#N/A</v>
      </c>
    </row>
    <row r="1346" spans="1:25" ht="50.1" hidden="1" customHeight="1" x14ac:dyDescent="0.25">
      <c r="A1346" s="53" t="s">
        <v>95</v>
      </c>
      <c r="B1346" s="53" t="str">
        <f>IF(COUNTIF('Aglomeracje 2022 r.'!$C$13:$C$207,' Dane pomocnicze (ze spr. 21)'!C1346)=1,"TAK",IF(COUNTIF('Aglomeracje 2022 r.'!$C$13:$C$207,' Dane pomocnicze (ze spr. 21)'!C1346)&gt;1,"TAK, UWAGA, wystepuje w sprawozdaniu więcej niż jeden raz!!!","BRAK"))</f>
        <v>BRAK</v>
      </c>
      <c r="C1346" s="53" t="s">
        <v>1437</v>
      </c>
      <c r="D1346" s="53" t="s">
        <v>3419</v>
      </c>
      <c r="E1346" s="53" t="s">
        <v>1639</v>
      </c>
      <c r="F1346" s="53" t="s">
        <v>3400</v>
      </c>
      <c r="G1346" s="53" t="s">
        <v>3420</v>
      </c>
      <c r="H1346" s="53" t="s">
        <v>2395</v>
      </c>
      <c r="I1346" s="53" t="s">
        <v>1820</v>
      </c>
      <c r="J1346" s="53" t="s">
        <v>1809</v>
      </c>
      <c r="K1346" s="53" t="s">
        <v>6807</v>
      </c>
      <c r="L1346" s="53" t="s">
        <v>3617</v>
      </c>
      <c r="M1346" s="53" t="s">
        <v>6808</v>
      </c>
      <c r="N1346" s="53" t="s">
        <v>6809</v>
      </c>
      <c r="O1346" s="54">
        <v>27067</v>
      </c>
      <c r="P1346" s="53" t="s">
        <v>6810</v>
      </c>
      <c r="Q1346" s="53">
        <v>1</v>
      </c>
      <c r="R1346" s="55">
        <v>53.234400000000001</v>
      </c>
      <c r="S1346" s="55">
        <v>20.182099999999998</v>
      </c>
      <c r="T1346" s="55">
        <v>53.130099999999999</v>
      </c>
      <c r="U1346" s="55">
        <v>20.095600000000001</v>
      </c>
      <c r="V1346" s="53" t="s">
        <v>95</v>
      </c>
      <c r="W1346" s="85">
        <v>5.0999999999999996</v>
      </c>
      <c r="X1346" s="87">
        <v>4.2</v>
      </c>
      <c r="Y1346" s="1" t="s">
        <v>7781</v>
      </c>
    </row>
    <row r="1347" spans="1:25" ht="50.1" hidden="1" customHeight="1" x14ac:dyDescent="0.25">
      <c r="A1347" s="53" t="s">
        <v>95</v>
      </c>
      <c r="B1347" s="53" t="str">
        <f>IF(COUNTIF('Aglomeracje 2022 r.'!$C$13:$C$207,' Dane pomocnicze (ze spr. 21)'!C1347)=1,"TAK",IF(COUNTIF('Aglomeracje 2022 r.'!$C$13:$C$207,' Dane pomocnicze (ze spr. 21)'!C1347)&gt;1,"TAK, UWAGA, wystepuje w sprawozdaniu więcej niż jeden raz!!!","BRAK"))</f>
        <v>BRAK</v>
      </c>
      <c r="C1347" s="53" t="s">
        <v>1438</v>
      </c>
      <c r="D1347" s="53" t="s">
        <v>3436</v>
      </c>
      <c r="E1347" s="53" t="s">
        <v>1639</v>
      </c>
      <c r="F1347" s="53" t="s">
        <v>3400</v>
      </c>
      <c r="G1347" s="53" t="s">
        <v>3437</v>
      </c>
      <c r="H1347" s="53" t="s">
        <v>2395</v>
      </c>
      <c r="I1347" s="53" t="s">
        <v>1820</v>
      </c>
      <c r="J1347" s="53" t="s">
        <v>1809</v>
      </c>
      <c r="K1347" s="53" t="s">
        <v>3436</v>
      </c>
      <c r="L1347" s="53" t="s">
        <v>3669</v>
      </c>
      <c r="M1347" s="53" t="s">
        <v>3436</v>
      </c>
      <c r="N1347" s="53" t="s">
        <v>6834</v>
      </c>
      <c r="O1347" s="54">
        <v>17060</v>
      </c>
      <c r="P1347" s="53" t="s">
        <v>6835</v>
      </c>
      <c r="Q1347" s="53">
        <v>1</v>
      </c>
      <c r="R1347" s="55">
        <v>53.359699999999997</v>
      </c>
      <c r="S1347" s="55">
        <v>20.4254</v>
      </c>
      <c r="T1347" s="55">
        <v>53.341999999999999</v>
      </c>
      <c r="U1347" s="55">
        <v>20.412600000000001</v>
      </c>
      <c r="V1347" s="53" t="s">
        <v>95</v>
      </c>
      <c r="W1347" s="85">
        <v>0</v>
      </c>
      <c r="X1347" s="87">
        <v>0</v>
      </c>
      <c r="Y1347" s="1" t="s">
        <v>7166</v>
      </c>
    </row>
    <row r="1348" spans="1:25" ht="50.1" hidden="1" customHeight="1" x14ac:dyDescent="0.25">
      <c r="A1348" s="53" t="s">
        <v>95</v>
      </c>
      <c r="B1348" s="53" t="str">
        <f>IF(COUNTIF('Aglomeracje 2022 r.'!$C$13:$C$207,' Dane pomocnicze (ze spr. 21)'!C1348)=1,"TAK",IF(COUNTIF('Aglomeracje 2022 r.'!$C$13:$C$207,' Dane pomocnicze (ze spr. 21)'!C1348)&gt;1,"TAK, UWAGA, wystepuje w sprawozdaniu więcej niż jeden raz!!!","BRAK"))</f>
        <v>BRAK</v>
      </c>
      <c r="C1348" s="53" t="s">
        <v>1439</v>
      </c>
      <c r="D1348" s="53" t="s">
        <v>3448</v>
      </c>
      <c r="E1348" s="53" t="s">
        <v>1639</v>
      </c>
      <c r="F1348" s="53" t="s">
        <v>3400</v>
      </c>
      <c r="G1348" s="53" t="s">
        <v>3420</v>
      </c>
      <c r="H1348" s="53" t="s">
        <v>2395</v>
      </c>
      <c r="I1348" s="53" t="s">
        <v>1820</v>
      </c>
      <c r="J1348" s="53" t="s">
        <v>1809</v>
      </c>
      <c r="K1348" s="53" t="s">
        <v>3448</v>
      </c>
      <c r="L1348" s="53" t="s">
        <v>3715</v>
      </c>
      <c r="M1348" s="53" t="s">
        <v>3448</v>
      </c>
      <c r="N1348" s="53" t="s">
        <v>6853</v>
      </c>
      <c r="O1348" s="54">
        <v>5739</v>
      </c>
      <c r="P1348" s="53" t="s">
        <v>6854</v>
      </c>
      <c r="Q1348" s="53">
        <v>1</v>
      </c>
      <c r="R1348" s="55">
        <v>53.167900000000003</v>
      </c>
      <c r="S1348" s="55">
        <v>20.292899999999999</v>
      </c>
      <c r="T1348" s="55">
        <v>53.159799999999997</v>
      </c>
      <c r="U1348" s="55">
        <v>20.286200000000001</v>
      </c>
      <c r="V1348" s="53" t="s">
        <v>95</v>
      </c>
      <c r="W1348" s="85">
        <v>0</v>
      </c>
      <c r="X1348" s="87">
        <v>1.1000000000000001</v>
      </c>
      <c r="Y1348" s="1" t="s">
        <v>7272</v>
      </c>
    </row>
    <row r="1349" spans="1:25" ht="50.1" hidden="1" customHeight="1" x14ac:dyDescent="0.25">
      <c r="A1349" s="53" t="s">
        <v>96</v>
      </c>
      <c r="B1349" s="53" t="str">
        <f>IF(COUNTIF('Aglomeracje 2022 r.'!$C$13:$C$207,' Dane pomocnicze (ze spr. 21)'!C1349)=1,"TAK",IF(COUNTIF('Aglomeracje 2022 r.'!$C$13:$C$207,' Dane pomocnicze (ze spr. 21)'!C1349)&gt;1,"TAK, UWAGA, wystepuje w sprawozdaniu więcej niż jeden raz!!!","BRAK"))</f>
        <v>BRAK</v>
      </c>
      <c r="C1349" s="53" t="s">
        <v>1440</v>
      </c>
      <c r="D1349" s="53" t="s">
        <v>96</v>
      </c>
      <c r="E1349" s="53" t="s">
        <v>1639</v>
      </c>
      <c r="F1349" s="53" t="s">
        <v>1640</v>
      </c>
      <c r="G1349" s="53" t="s">
        <v>1641</v>
      </c>
      <c r="H1349" s="53" t="s">
        <v>96</v>
      </c>
      <c r="I1349" s="53" t="s">
        <v>1635</v>
      </c>
      <c r="J1349" s="53" t="s">
        <v>1636</v>
      </c>
      <c r="K1349" s="53" t="s">
        <v>96</v>
      </c>
      <c r="L1349" s="53" t="s">
        <v>3617</v>
      </c>
      <c r="M1349" s="53" t="s">
        <v>3618</v>
      </c>
      <c r="N1349" s="53" t="s">
        <v>3619</v>
      </c>
      <c r="O1349" s="54">
        <v>1035321</v>
      </c>
      <c r="P1349" s="53" t="s">
        <v>3620</v>
      </c>
      <c r="Q1349" s="53">
        <v>1</v>
      </c>
      <c r="R1349" s="55">
        <v>51.110700000000001</v>
      </c>
      <c r="S1349" s="55">
        <v>17.0379</v>
      </c>
      <c r="T1349" s="55">
        <v>51.202857090000002</v>
      </c>
      <c r="U1349" s="55">
        <v>16.909568239999999</v>
      </c>
      <c r="V1349" s="53" t="s">
        <v>96</v>
      </c>
      <c r="W1349" s="85">
        <v>139.22999999999999</v>
      </c>
      <c r="X1349" s="87">
        <v>6.13</v>
      </c>
      <c r="Y1349" s="1" t="s">
        <v>7782</v>
      </c>
    </row>
    <row r="1350" spans="1:25" ht="50.1" hidden="1" customHeight="1" x14ac:dyDescent="0.25">
      <c r="A1350" s="53" t="s">
        <v>96</v>
      </c>
      <c r="B1350" s="53" t="str">
        <f>IF(COUNTIF('Aglomeracje 2022 r.'!$C$13:$C$207,' Dane pomocnicze (ze spr. 21)'!C1350)=1,"TAK",IF(COUNTIF('Aglomeracje 2022 r.'!$C$13:$C$207,' Dane pomocnicze (ze spr. 21)'!C1350)&gt;1,"TAK, UWAGA, wystepuje w sprawozdaniu więcej niż jeden raz!!!","BRAK"))</f>
        <v>BRAK</v>
      </c>
      <c r="C1350" s="53" t="s">
        <v>1441</v>
      </c>
      <c r="D1350" s="53" t="s">
        <v>1642</v>
      </c>
      <c r="E1350" s="53" t="s">
        <v>1639</v>
      </c>
      <c r="F1350" s="53" t="s">
        <v>1640</v>
      </c>
      <c r="G1350" s="53" t="s">
        <v>1643</v>
      </c>
      <c r="H1350" s="53" t="s">
        <v>1644</v>
      </c>
      <c r="I1350" s="53" t="s">
        <v>1635</v>
      </c>
      <c r="J1350" s="53" t="s">
        <v>1636</v>
      </c>
      <c r="K1350" s="53" t="s">
        <v>1642</v>
      </c>
      <c r="L1350" s="53" t="s">
        <v>3617</v>
      </c>
      <c r="M1350" s="53" t="s">
        <v>3621</v>
      </c>
      <c r="N1350" s="53" t="s">
        <v>3622</v>
      </c>
      <c r="O1350" s="54">
        <v>138100</v>
      </c>
      <c r="P1350" s="53" t="s">
        <v>3623</v>
      </c>
      <c r="Q1350" s="53">
        <v>1</v>
      </c>
      <c r="R1350" s="55">
        <v>50.767699999999998</v>
      </c>
      <c r="S1350" s="55">
        <v>16.282499999999999</v>
      </c>
      <c r="T1350" s="55">
        <v>50.871899999999997</v>
      </c>
      <c r="U1350" s="55">
        <v>16.339200000000002</v>
      </c>
      <c r="V1350" s="53" t="s">
        <v>96</v>
      </c>
      <c r="W1350" s="85">
        <v>10.56</v>
      </c>
      <c r="X1350" s="87">
        <v>21.360000000000007</v>
      </c>
      <c r="Y1350" s="1" t="s">
        <v>7783</v>
      </c>
    </row>
    <row r="1351" spans="1:25" ht="50.1" hidden="1" customHeight="1" x14ac:dyDescent="0.25">
      <c r="A1351" s="53" t="s">
        <v>96</v>
      </c>
      <c r="B1351" s="53" t="str">
        <f>IF(COUNTIF('Aglomeracje 2022 r.'!$C$13:$C$207,' Dane pomocnicze (ze spr. 21)'!C1351)=1,"TAK",IF(COUNTIF('Aglomeracje 2022 r.'!$C$13:$C$207,' Dane pomocnicze (ze spr. 21)'!C1351)&gt;1,"TAK, UWAGA, wystepuje w sprawozdaniu więcej niż jeden raz!!!","BRAK"))</f>
        <v>BRAK</v>
      </c>
      <c r="C1351" s="53" t="s">
        <v>1442</v>
      </c>
      <c r="D1351" s="53" t="s">
        <v>1645</v>
      </c>
      <c r="E1351" s="53" t="s">
        <v>1639</v>
      </c>
      <c r="F1351" s="53" t="s">
        <v>1640</v>
      </c>
      <c r="G1351" s="53" t="s">
        <v>1645</v>
      </c>
      <c r="H1351" s="53" t="s">
        <v>96</v>
      </c>
      <c r="I1351" s="53" t="s">
        <v>1635</v>
      </c>
      <c r="J1351" s="53" t="s">
        <v>1636</v>
      </c>
      <c r="K1351" s="53" t="s">
        <v>1645</v>
      </c>
      <c r="L1351" s="53" t="s">
        <v>3617</v>
      </c>
      <c r="M1351" s="53" t="s">
        <v>1645</v>
      </c>
      <c r="N1351" s="53" t="s">
        <v>3624</v>
      </c>
      <c r="O1351" s="54">
        <v>72331</v>
      </c>
      <c r="P1351" s="53" t="s">
        <v>3625</v>
      </c>
      <c r="Q1351" s="53">
        <v>1</v>
      </c>
      <c r="R1351" s="55">
        <v>51.399700000000003</v>
      </c>
      <c r="S1351" s="55">
        <v>16.399699999999999</v>
      </c>
      <c r="T1351" s="55">
        <v>51.385899999999999</v>
      </c>
      <c r="U1351" s="55">
        <v>16.2437</v>
      </c>
      <c r="V1351" s="53" t="s">
        <v>96</v>
      </c>
      <c r="W1351" s="85">
        <v>12.2</v>
      </c>
      <c r="X1351" s="87">
        <v>9.08</v>
      </c>
      <c r="Y1351" s="1" t="s">
        <v>7784</v>
      </c>
    </row>
    <row r="1352" spans="1:25" ht="50.1" hidden="1" customHeight="1" x14ac:dyDescent="0.25">
      <c r="A1352" s="53" t="s">
        <v>96</v>
      </c>
      <c r="B1352" s="53" t="str">
        <f>IF(COUNTIF('Aglomeracje 2022 r.'!$C$13:$C$207,' Dane pomocnicze (ze spr. 21)'!C1352)=1,"TAK",IF(COUNTIF('Aglomeracje 2022 r.'!$C$13:$C$207,' Dane pomocnicze (ze spr. 21)'!C1352)&gt;1,"TAK, UWAGA, wystepuje w sprawozdaniu więcej niż jeden raz!!!","BRAK"))</f>
        <v>BRAK</v>
      </c>
      <c r="C1352" s="53" t="s">
        <v>1443</v>
      </c>
      <c r="D1352" s="53" t="s">
        <v>1646</v>
      </c>
      <c r="E1352" s="53" t="s">
        <v>1639</v>
      </c>
      <c r="F1352" s="53" t="s">
        <v>1640</v>
      </c>
      <c r="G1352" s="53" t="s">
        <v>1647</v>
      </c>
      <c r="H1352" s="53" t="s">
        <v>1648</v>
      </c>
      <c r="I1352" s="53" t="s">
        <v>1635</v>
      </c>
      <c r="J1352" s="53" t="s">
        <v>1636</v>
      </c>
      <c r="K1352" s="53" t="s">
        <v>1646</v>
      </c>
      <c r="L1352" s="53" t="s">
        <v>3617</v>
      </c>
      <c r="M1352" s="53" t="s">
        <v>3626</v>
      </c>
      <c r="N1352" s="53" t="s">
        <v>3627</v>
      </c>
      <c r="O1352" s="54">
        <v>108111</v>
      </c>
      <c r="P1352" s="53" t="s">
        <v>1443</v>
      </c>
      <c r="Q1352" s="53">
        <v>1</v>
      </c>
      <c r="R1352" s="55">
        <v>50.903199999999998</v>
      </c>
      <c r="S1352" s="55">
        <v>15.734299999999999</v>
      </c>
      <c r="T1352" s="55">
        <v>50.9114</v>
      </c>
      <c r="U1352" s="55">
        <v>15.7256</v>
      </c>
      <c r="V1352" s="53" t="s">
        <v>96</v>
      </c>
      <c r="W1352" s="85">
        <v>6.51</v>
      </c>
      <c r="X1352" s="87">
        <v>5.0999999999999996</v>
      </c>
      <c r="Y1352" s="1" t="s">
        <v>7785</v>
      </c>
    </row>
    <row r="1353" spans="1:25" ht="50.1" hidden="1" customHeight="1" x14ac:dyDescent="0.25">
      <c r="A1353" s="53" t="s">
        <v>96</v>
      </c>
      <c r="B1353" s="53" t="str">
        <f>IF(COUNTIF('Aglomeracje 2022 r.'!$C$13:$C$207,' Dane pomocnicze (ze spr. 21)'!C1353)=1,"TAK",IF(COUNTIF('Aglomeracje 2022 r.'!$C$13:$C$207,' Dane pomocnicze (ze spr. 21)'!C1353)&gt;1,"TAK, UWAGA, wystepuje w sprawozdaniu więcej niż jeden raz!!!","BRAK"))</f>
        <v>BRAK</v>
      </c>
      <c r="C1353" s="53" t="s">
        <v>1444</v>
      </c>
      <c r="D1353" s="53" t="s">
        <v>1649</v>
      </c>
      <c r="E1353" s="53" t="s">
        <v>1650</v>
      </c>
      <c r="F1353" s="53" t="s">
        <v>1640</v>
      </c>
      <c r="G1353" s="53" t="s">
        <v>1651</v>
      </c>
      <c r="H1353" s="53" t="s">
        <v>1644</v>
      </c>
      <c r="I1353" s="53" t="s">
        <v>1635</v>
      </c>
      <c r="J1353" s="53" t="s">
        <v>1636</v>
      </c>
      <c r="K1353" s="53" t="s">
        <v>1649</v>
      </c>
      <c r="L1353" s="53" t="s">
        <v>3617</v>
      </c>
      <c r="M1353" s="53" t="s">
        <v>1649</v>
      </c>
      <c r="N1353" s="53" t="s">
        <v>3628</v>
      </c>
      <c r="O1353" s="54">
        <v>32797</v>
      </c>
      <c r="P1353" s="53" t="s">
        <v>3629</v>
      </c>
      <c r="Q1353" s="53">
        <v>2</v>
      </c>
      <c r="R1353" s="55">
        <v>0</v>
      </c>
      <c r="S1353" s="55">
        <v>0</v>
      </c>
      <c r="T1353" s="55">
        <v>0</v>
      </c>
      <c r="U1353" s="55">
        <v>0</v>
      </c>
      <c r="V1353" s="53" t="s">
        <v>96</v>
      </c>
      <c r="W1353" s="85">
        <v>0.5</v>
      </c>
      <c r="X1353" s="87">
        <v>1.4</v>
      </c>
      <c r="Y1353" s="1" t="s">
        <v>7786</v>
      </c>
    </row>
    <row r="1354" spans="1:25" ht="50.1" hidden="1" customHeight="1" x14ac:dyDescent="0.25">
      <c r="A1354" s="53" t="s">
        <v>96</v>
      </c>
      <c r="B1354" s="53" t="str">
        <f>IF(COUNTIF('Aglomeracje 2022 r.'!$C$13:$C$207,' Dane pomocnicze (ze spr. 21)'!C1354)=1,"TAK",IF(COUNTIF('Aglomeracje 2022 r.'!$C$13:$C$207,' Dane pomocnicze (ze spr. 21)'!C1354)&gt;1,"TAK, UWAGA, wystepuje w sprawozdaniu więcej niż jeden raz!!!","BRAK"))</f>
        <v>BRAK</v>
      </c>
      <c r="C1354" s="53" t="s">
        <v>1445</v>
      </c>
      <c r="D1354" s="53" t="s">
        <v>1652</v>
      </c>
      <c r="E1354" s="53" t="s">
        <v>1639</v>
      </c>
      <c r="F1354" s="53" t="s">
        <v>1640</v>
      </c>
      <c r="G1354" s="53" t="s">
        <v>1653</v>
      </c>
      <c r="H1354" s="53" t="s">
        <v>1644</v>
      </c>
      <c r="I1354" s="53" t="s">
        <v>1635</v>
      </c>
      <c r="J1354" s="53" t="s">
        <v>1636</v>
      </c>
      <c r="K1354" s="53" t="s">
        <v>3630</v>
      </c>
      <c r="L1354" s="53" t="s">
        <v>3617</v>
      </c>
      <c r="M1354" s="53" t="s">
        <v>3631</v>
      </c>
      <c r="N1354" s="53" t="s">
        <v>3632</v>
      </c>
      <c r="O1354" s="54">
        <v>85293</v>
      </c>
      <c r="P1354" s="53" t="s">
        <v>3633</v>
      </c>
      <c r="Q1354" s="53">
        <v>1</v>
      </c>
      <c r="R1354" s="55">
        <v>50.841500000000003</v>
      </c>
      <c r="S1354" s="55">
        <v>16.470099999999999</v>
      </c>
      <c r="T1354" s="55">
        <v>50.873800000000003</v>
      </c>
      <c r="U1354" s="55">
        <v>16.5045</v>
      </c>
      <c r="V1354" s="53" t="s">
        <v>96</v>
      </c>
      <c r="W1354" s="85">
        <v>6.4</v>
      </c>
      <c r="X1354" s="87">
        <v>6.4</v>
      </c>
      <c r="Y1354" s="1" t="s">
        <v>7787</v>
      </c>
    </row>
    <row r="1355" spans="1:25" ht="50.1" hidden="1" customHeight="1" x14ac:dyDescent="0.25">
      <c r="A1355" s="53" t="s">
        <v>96</v>
      </c>
      <c r="B1355" s="53" t="str">
        <f>IF(COUNTIF('Aglomeracje 2022 r.'!$C$13:$C$207,' Dane pomocnicze (ze spr. 21)'!C1355)=1,"TAK",IF(COUNTIF('Aglomeracje 2022 r.'!$C$13:$C$207,' Dane pomocnicze (ze spr. 21)'!C1355)&gt;1,"TAK, UWAGA, wystepuje w sprawozdaniu więcej niż jeden raz!!!","BRAK"))</f>
        <v>BRAK</v>
      </c>
      <c r="C1355" s="53" t="s">
        <v>1446</v>
      </c>
      <c r="D1355" s="53" t="s">
        <v>1654</v>
      </c>
      <c r="E1355" s="53" t="s">
        <v>1639</v>
      </c>
      <c r="F1355" s="53" t="s">
        <v>1640</v>
      </c>
      <c r="G1355" s="53" t="s">
        <v>1655</v>
      </c>
      <c r="H1355" s="53" t="s">
        <v>1656</v>
      </c>
      <c r="I1355" s="53" t="s">
        <v>1657</v>
      </c>
      <c r="J1355" s="53" t="s">
        <v>1636</v>
      </c>
      <c r="K1355" s="53" t="s">
        <v>1654</v>
      </c>
      <c r="L1355" s="53" t="s">
        <v>3617</v>
      </c>
      <c r="M1355" s="53" t="s">
        <v>1654</v>
      </c>
      <c r="N1355" s="53" t="s">
        <v>3634</v>
      </c>
      <c r="O1355" s="54">
        <v>28980</v>
      </c>
      <c r="P1355" s="53" t="s">
        <v>3635</v>
      </c>
      <c r="Q1355" s="53">
        <v>1</v>
      </c>
      <c r="R1355" s="55">
        <v>50.43872442</v>
      </c>
      <c r="S1355" s="55">
        <v>16.65449813</v>
      </c>
      <c r="T1355" s="55">
        <v>50.461799999999997</v>
      </c>
      <c r="U1355" s="55">
        <v>16.655899999999999</v>
      </c>
      <c r="V1355" s="53" t="s">
        <v>96</v>
      </c>
      <c r="W1355" s="85">
        <v>1</v>
      </c>
      <c r="X1355" s="87">
        <v>1.3</v>
      </c>
      <c r="Y1355" s="1" t="s">
        <v>7788</v>
      </c>
    </row>
    <row r="1356" spans="1:25" ht="50.1" hidden="1" customHeight="1" x14ac:dyDescent="0.25">
      <c r="A1356" s="53" t="s">
        <v>96</v>
      </c>
      <c r="B1356" s="53" t="str">
        <f>IF(COUNTIF('Aglomeracje 2022 r.'!$C$13:$C$207,' Dane pomocnicze (ze spr. 21)'!C1356)=1,"TAK",IF(COUNTIF('Aglomeracje 2022 r.'!$C$13:$C$207,' Dane pomocnicze (ze spr. 21)'!C1356)&gt;1,"TAK, UWAGA, wystepuje w sprawozdaniu więcej niż jeden raz!!!","BRAK"))</f>
        <v>BRAK</v>
      </c>
      <c r="C1356" s="53" t="s">
        <v>1447</v>
      </c>
      <c r="D1356" s="53" t="s">
        <v>1644</v>
      </c>
      <c r="E1356" s="53" t="s">
        <v>1639</v>
      </c>
      <c r="F1356" s="53" t="s">
        <v>1640</v>
      </c>
      <c r="G1356" s="53" t="s">
        <v>1658</v>
      </c>
      <c r="H1356" s="53" t="s">
        <v>1644</v>
      </c>
      <c r="I1356" s="53" t="s">
        <v>1635</v>
      </c>
      <c r="J1356" s="53" t="s">
        <v>1636</v>
      </c>
      <c r="K1356" s="53" t="s">
        <v>3636</v>
      </c>
      <c r="L1356" s="53" t="s">
        <v>3617</v>
      </c>
      <c r="M1356" s="53" t="s">
        <v>3637</v>
      </c>
      <c r="N1356" s="53" t="s">
        <v>3638</v>
      </c>
      <c r="O1356" s="54">
        <v>119642</v>
      </c>
      <c r="P1356" s="53" t="s">
        <v>3639</v>
      </c>
      <c r="Q1356" s="53">
        <v>1</v>
      </c>
      <c r="R1356" s="55">
        <v>51.663555901999999</v>
      </c>
      <c r="S1356" s="55">
        <v>16.611547999999999</v>
      </c>
      <c r="T1356" s="55">
        <v>51.216095000000003</v>
      </c>
      <c r="U1356" s="55">
        <v>16.206491</v>
      </c>
      <c r="V1356" s="53" t="s">
        <v>96</v>
      </c>
      <c r="W1356" s="85">
        <v>9.3000000000000007</v>
      </c>
      <c r="X1356" s="87">
        <v>7.3</v>
      </c>
      <c r="Y1356" s="1" t="s">
        <v>7789</v>
      </c>
    </row>
    <row r="1357" spans="1:25" ht="50.1" hidden="1" customHeight="1" x14ac:dyDescent="0.25">
      <c r="A1357" s="53" t="s">
        <v>96</v>
      </c>
      <c r="B1357" s="53" t="str">
        <f>IF(COUNTIF('Aglomeracje 2022 r.'!$C$13:$C$207,' Dane pomocnicze (ze spr. 21)'!C1357)=1,"TAK",IF(COUNTIF('Aglomeracje 2022 r.'!$C$13:$C$207,' Dane pomocnicze (ze spr. 21)'!C1357)&gt;1,"TAK, UWAGA, wystepuje w sprawozdaniu więcej niż jeden raz!!!","BRAK"))</f>
        <v>BRAK</v>
      </c>
      <c r="C1357" s="53" t="s">
        <v>1448</v>
      </c>
      <c r="D1357" s="53" t="s">
        <v>1659</v>
      </c>
      <c r="E1357" s="53" t="s">
        <v>1639</v>
      </c>
      <c r="F1357" s="53" t="s">
        <v>1640</v>
      </c>
      <c r="G1357" s="53" t="s">
        <v>1660</v>
      </c>
      <c r="H1357" s="53" t="s">
        <v>1648</v>
      </c>
      <c r="I1357" s="53" t="s">
        <v>1635</v>
      </c>
      <c r="J1357" s="53" t="s">
        <v>1636</v>
      </c>
      <c r="K1357" s="53" t="s">
        <v>3640</v>
      </c>
      <c r="L1357" s="53" t="s">
        <v>3641</v>
      </c>
      <c r="M1357" s="53" t="s">
        <v>3642</v>
      </c>
      <c r="N1357" s="53" t="s">
        <v>3643</v>
      </c>
      <c r="O1357" s="54">
        <v>59600</v>
      </c>
      <c r="P1357" s="53" t="s">
        <v>1448</v>
      </c>
      <c r="Q1357" s="53">
        <v>1</v>
      </c>
      <c r="R1357" s="55">
        <v>51.262500000000003</v>
      </c>
      <c r="S1357" s="55">
        <v>15.563700000000001</v>
      </c>
      <c r="T1357" s="55">
        <v>51.281599999999997</v>
      </c>
      <c r="U1357" s="55">
        <v>15.556699999999999</v>
      </c>
      <c r="V1357" s="53" t="s">
        <v>96</v>
      </c>
      <c r="W1357" s="85">
        <v>0</v>
      </c>
      <c r="X1357" s="87">
        <v>0.8</v>
      </c>
      <c r="Y1357" s="1" t="s">
        <v>7334</v>
      </c>
    </row>
    <row r="1358" spans="1:25" ht="50.1" hidden="1" customHeight="1" x14ac:dyDescent="0.25">
      <c r="A1358" s="53" t="s">
        <v>96</v>
      </c>
      <c r="B1358" s="53" t="str">
        <f>IF(COUNTIF('Aglomeracje 2022 r.'!$C$13:$C$207,' Dane pomocnicze (ze spr. 21)'!C1358)=1,"TAK",IF(COUNTIF('Aglomeracje 2022 r.'!$C$13:$C$207,' Dane pomocnicze (ze spr. 21)'!C1358)&gt;1,"TAK, UWAGA, wystepuje w sprawozdaniu więcej niż jeden raz!!!","BRAK"))</f>
        <v>BRAK</v>
      </c>
      <c r="C1358" s="53" t="s">
        <v>1449</v>
      </c>
      <c r="D1358" s="53" t="s">
        <v>1661</v>
      </c>
      <c r="E1358" s="53" t="s">
        <v>1639</v>
      </c>
      <c r="F1358" s="53" t="s">
        <v>1640</v>
      </c>
      <c r="G1358" s="53" t="s">
        <v>1662</v>
      </c>
      <c r="H1358" s="53" t="s">
        <v>1648</v>
      </c>
      <c r="I1358" s="53" t="s">
        <v>1635</v>
      </c>
      <c r="J1358" s="53" t="s">
        <v>1636</v>
      </c>
      <c r="K1358" s="53" t="s">
        <v>1661</v>
      </c>
      <c r="L1358" s="53" t="s">
        <v>3617</v>
      </c>
      <c r="M1358" s="53" t="s">
        <v>3644</v>
      </c>
      <c r="N1358" s="53" t="s">
        <v>3645</v>
      </c>
      <c r="O1358" s="54">
        <v>37021</v>
      </c>
      <c r="P1358" s="53" t="s">
        <v>1449</v>
      </c>
      <c r="Q1358" s="53">
        <v>1</v>
      </c>
      <c r="R1358" s="55">
        <v>51</v>
      </c>
      <c r="S1358" s="55">
        <v>15</v>
      </c>
      <c r="T1358" s="55">
        <v>51</v>
      </c>
      <c r="U1358" s="55">
        <v>15</v>
      </c>
      <c r="V1358" s="53" t="s">
        <v>96</v>
      </c>
      <c r="W1358" s="85">
        <v>0</v>
      </c>
      <c r="X1358" s="87">
        <v>0</v>
      </c>
      <c r="Y1358" s="1" t="s">
        <v>7166</v>
      </c>
    </row>
    <row r="1359" spans="1:25" ht="50.1" hidden="1" customHeight="1" x14ac:dyDescent="0.25">
      <c r="A1359" s="53" t="s">
        <v>96</v>
      </c>
      <c r="B1359" s="53" t="str">
        <f>IF(COUNTIF('Aglomeracje 2022 r.'!$C$13:$C$207,' Dane pomocnicze (ze spr. 21)'!C1359)=1,"TAK",IF(COUNTIF('Aglomeracje 2022 r.'!$C$13:$C$207,' Dane pomocnicze (ze spr. 21)'!C1359)&gt;1,"TAK, UWAGA, wystepuje w sprawozdaniu więcej niż jeden raz!!!","BRAK"))</f>
        <v>BRAK</v>
      </c>
      <c r="C1359" s="53" t="s">
        <v>1450</v>
      </c>
      <c r="D1359" s="53" t="s">
        <v>1663</v>
      </c>
      <c r="E1359" s="53" t="s">
        <v>1639</v>
      </c>
      <c r="F1359" s="53" t="s">
        <v>1640</v>
      </c>
      <c r="G1359" s="53" t="s">
        <v>1653</v>
      </c>
      <c r="H1359" s="53" t="s">
        <v>1644</v>
      </c>
      <c r="I1359" s="53" t="s">
        <v>1657</v>
      </c>
      <c r="J1359" s="53" t="s">
        <v>1636</v>
      </c>
      <c r="K1359" s="53" t="s">
        <v>1663</v>
      </c>
      <c r="L1359" s="53" t="s">
        <v>3641</v>
      </c>
      <c r="M1359" s="53" t="s">
        <v>1663</v>
      </c>
      <c r="N1359" s="53" t="s">
        <v>3646</v>
      </c>
      <c r="O1359" s="54">
        <v>29876</v>
      </c>
      <c r="P1359" s="53" t="s">
        <v>1450</v>
      </c>
      <c r="Q1359" s="53">
        <v>1</v>
      </c>
      <c r="R1359" s="55">
        <v>50.573599999999999</v>
      </c>
      <c r="S1359" s="55">
        <v>16.204599999999999</v>
      </c>
      <c r="T1359" s="55">
        <v>50.963099999999997</v>
      </c>
      <c r="U1359" s="55">
        <v>16.3797</v>
      </c>
      <c r="V1359" s="53" t="s">
        <v>96</v>
      </c>
      <c r="W1359" s="85">
        <v>0</v>
      </c>
      <c r="X1359" s="87">
        <v>0</v>
      </c>
      <c r="Y1359" s="1" t="s">
        <v>7166</v>
      </c>
    </row>
    <row r="1360" spans="1:25" ht="50.1" hidden="1" customHeight="1" x14ac:dyDescent="0.25">
      <c r="A1360" s="53" t="s">
        <v>96</v>
      </c>
      <c r="B1360" s="53" t="str">
        <f>IF(COUNTIF('Aglomeracje 2022 r.'!$C$13:$C$207,' Dane pomocnicze (ze spr. 21)'!C1360)=1,"TAK",IF(COUNTIF('Aglomeracje 2022 r.'!$C$13:$C$207,' Dane pomocnicze (ze spr. 21)'!C1360)&gt;1,"TAK, UWAGA, wystepuje w sprawozdaniu więcej niż jeden raz!!!","BRAK"))</f>
        <v>BRAK</v>
      </c>
      <c r="C1360" s="53" t="s">
        <v>1451</v>
      </c>
      <c r="D1360" s="53" t="s">
        <v>1664</v>
      </c>
      <c r="E1360" s="53" t="s">
        <v>1639</v>
      </c>
      <c r="F1360" s="53" t="s">
        <v>1640</v>
      </c>
      <c r="G1360" s="53" t="s">
        <v>1665</v>
      </c>
      <c r="H1360" s="53" t="s">
        <v>1664</v>
      </c>
      <c r="I1360" s="53" t="s">
        <v>1635</v>
      </c>
      <c r="J1360" s="53" t="s">
        <v>1636</v>
      </c>
      <c r="K1360" s="53" t="s">
        <v>3647</v>
      </c>
      <c r="L1360" s="53" t="s">
        <v>3617</v>
      </c>
      <c r="M1360" s="53" t="s">
        <v>3648</v>
      </c>
      <c r="N1360" s="53" t="s">
        <v>3649</v>
      </c>
      <c r="O1360" s="54">
        <v>35568</v>
      </c>
      <c r="P1360" s="53" t="s">
        <v>3650</v>
      </c>
      <c r="Q1360" s="53">
        <v>1</v>
      </c>
      <c r="R1360" s="55">
        <v>51.0852</v>
      </c>
      <c r="S1360" s="55">
        <v>15.002599999999999</v>
      </c>
      <c r="T1360" s="55">
        <v>51.188800000000001</v>
      </c>
      <c r="U1360" s="55">
        <v>15.007300000000001</v>
      </c>
      <c r="V1360" s="53" t="s">
        <v>96</v>
      </c>
      <c r="W1360" s="85">
        <v>8.5</v>
      </c>
      <c r="X1360" s="87">
        <v>0</v>
      </c>
      <c r="Y1360" s="1" t="s">
        <v>7773</v>
      </c>
    </row>
    <row r="1361" spans="1:25" ht="50.1" hidden="1" customHeight="1" x14ac:dyDescent="0.25">
      <c r="A1361" s="53" t="s">
        <v>96</v>
      </c>
      <c r="B1361" s="53" t="str">
        <f>IF(COUNTIF('Aglomeracje 2022 r.'!$C$13:$C$207,' Dane pomocnicze (ze spr. 21)'!C1361)=1,"TAK",IF(COUNTIF('Aglomeracje 2022 r.'!$C$13:$C$207,' Dane pomocnicze (ze spr. 21)'!C1361)&gt;1,"TAK, UWAGA, wystepuje w sprawozdaniu więcej niż jeden raz!!!","BRAK"))</f>
        <v>BRAK</v>
      </c>
      <c r="C1361" s="53" t="s">
        <v>1452</v>
      </c>
      <c r="D1361" s="53" t="s">
        <v>1666</v>
      </c>
      <c r="E1361" s="53" t="s">
        <v>1639</v>
      </c>
      <c r="F1361" s="53" t="s">
        <v>1640</v>
      </c>
      <c r="G1361" s="53" t="s">
        <v>1667</v>
      </c>
      <c r="H1361" s="53" t="s">
        <v>96</v>
      </c>
      <c r="I1361" s="53" t="s">
        <v>1635</v>
      </c>
      <c r="J1361" s="53" t="s">
        <v>1636</v>
      </c>
      <c r="K1361" s="53" t="s">
        <v>3651</v>
      </c>
      <c r="L1361" s="53" t="s">
        <v>3617</v>
      </c>
      <c r="M1361" s="53" t="s">
        <v>3651</v>
      </c>
      <c r="N1361" s="53" t="s">
        <v>3652</v>
      </c>
      <c r="O1361" s="54">
        <v>39728</v>
      </c>
      <c r="P1361" s="53" t="s">
        <v>3653</v>
      </c>
      <c r="Q1361" s="53">
        <v>1</v>
      </c>
      <c r="R1361" s="55">
        <v>51.5092</v>
      </c>
      <c r="S1361" s="55">
        <v>17.379799999999999</v>
      </c>
      <c r="T1361" s="55">
        <v>51.201999999999998</v>
      </c>
      <c r="U1361" s="55">
        <v>17.341200000000001</v>
      </c>
      <c r="V1361" s="53" t="s">
        <v>96</v>
      </c>
      <c r="W1361" s="85">
        <v>9</v>
      </c>
      <c r="X1361" s="87">
        <v>0</v>
      </c>
      <c r="Y1361" s="1" t="s">
        <v>7696</v>
      </c>
    </row>
    <row r="1362" spans="1:25" ht="50.1" hidden="1" customHeight="1" x14ac:dyDescent="0.25">
      <c r="A1362" s="53" t="s">
        <v>96</v>
      </c>
      <c r="B1362" s="53" t="str">
        <f>IF(COUNTIF('Aglomeracje 2022 r.'!$C$13:$C$207,' Dane pomocnicze (ze spr. 21)'!C1362)=1,"TAK",IF(COUNTIF('Aglomeracje 2022 r.'!$C$13:$C$207,' Dane pomocnicze (ze spr. 21)'!C1362)&gt;1,"TAK, UWAGA, wystepuje w sprawozdaniu więcej niż jeden raz!!!","BRAK"))</f>
        <v>BRAK</v>
      </c>
      <c r="C1362" s="53" t="s">
        <v>1453</v>
      </c>
      <c r="D1362" s="53" t="s">
        <v>1668</v>
      </c>
      <c r="E1362" s="53" t="s">
        <v>1639</v>
      </c>
      <c r="F1362" s="53" t="s">
        <v>1640</v>
      </c>
      <c r="G1362" s="53" t="s">
        <v>1651</v>
      </c>
      <c r="H1362" s="53" t="s">
        <v>1644</v>
      </c>
      <c r="I1362" s="53" t="s">
        <v>1635</v>
      </c>
      <c r="J1362" s="53" t="s">
        <v>1636</v>
      </c>
      <c r="K1362" s="53" t="s">
        <v>3654</v>
      </c>
      <c r="L1362" s="53" t="s">
        <v>3617</v>
      </c>
      <c r="M1362" s="53" t="s">
        <v>3655</v>
      </c>
      <c r="N1362" s="53" t="s">
        <v>3656</v>
      </c>
      <c r="O1362" s="54">
        <v>43028</v>
      </c>
      <c r="P1362" s="53" t="s">
        <v>3657</v>
      </c>
      <c r="Q1362" s="53">
        <v>1</v>
      </c>
      <c r="R1362" s="55">
        <v>50.728056000000002</v>
      </c>
      <c r="S1362" s="55">
        <v>16.651111</v>
      </c>
      <c r="T1362" s="55">
        <v>50.747320559999999</v>
      </c>
      <c r="U1362" s="55">
        <v>16.620318610000002</v>
      </c>
      <c r="V1362" s="53" t="s">
        <v>96</v>
      </c>
      <c r="W1362" s="85">
        <v>0</v>
      </c>
      <c r="X1362" s="87">
        <v>1.8</v>
      </c>
      <c r="Y1362" s="1" t="s">
        <v>7524</v>
      </c>
    </row>
    <row r="1363" spans="1:25" ht="50.1" hidden="1" customHeight="1" x14ac:dyDescent="0.25">
      <c r="A1363" s="53" t="s">
        <v>96</v>
      </c>
      <c r="B1363" s="53" t="str">
        <f>IF(COUNTIF('Aglomeracje 2022 r.'!$C$13:$C$207,' Dane pomocnicze (ze spr. 21)'!C1363)=1,"TAK",IF(COUNTIF('Aglomeracje 2022 r.'!$C$13:$C$207,' Dane pomocnicze (ze spr. 21)'!C1363)&gt;1,"TAK, UWAGA, wystepuje w sprawozdaniu więcej niż jeden raz!!!","BRAK"))</f>
        <v>BRAK</v>
      </c>
      <c r="C1363" s="53" t="s">
        <v>1454</v>
      </c>
      <c r="D1363" s="53" t="s">
        <v>1669</v>
      </c>
      <c r="E1363" s="53" t="s">
        <v>1639</v>
      </c>
      <c r="F1363" s="53" t="s">
        <v>1640</v>
      </c>
      <c r="G1363" s="53" t="s">
        <v>1670</v>
      </c>
      <c r="H1363" s="53" t="s">
        <v>96</v>
      </c>
      <c r="I1363" s="53" t="s">
        <v>1635</v>
      </c>
      <c r="J1363" s="53" t="s">
        <v>1636</v>
      </c>
      <c r="K1363" s="53" t="s">
        <v>3658</v>
      </c>
      <c r="L1363" s="53" t="s">
        <v>3617</v>
      </c>
      <c r="M1363" s="53" t="s">
        <v>3659</v>
      </c>
      <c r="N1363" s="53" t="s">
        <v>3660</v>
      </c>
      <c r="O1363" s="54">
        <v>36136</v>
      </c>
      <c r="P1363" s="53" t="s">
        <v>3661</v>
      </c>
      <c r="Q1363" s="53">
        <v>1</v>
      </c>
      <c r="R1363" s="55">
        <v>50.944400000000002</v>
      </c>
      <c r="S1363" s="55">
        <v>17.2944</v>
      </c>
      <c r="T1363" s="55">
        <v>50.95</v>
      </c>
      <c r="U1363" s="55">
        <v>17.3</v>
      </c>
      <c r="V1363" s="53" t="s">
        <v>96</v>
      </c>
      <c r="W1363" s="85">
        <v>4.84</v>
      </c>
      <c r="X1363" s="87">
        <v>1.5</v>
      </c>
      <c r="Y1363" s="1" t="s">
        <v>7790</v>
      </c>
    </row>
    <row r="1364" spans="1:25" ht="50.1" hidden="1" customHeight="1" x14ac:dyDescent="0.25">
      <c r="A1364" s="53" t="s">
        <v>96</v>
      </c>
      <c r="B1364" s="53" t="str">
        <f>IF(COUNTIF('Aglomeracje 2022 r.'!$C$13:$C$207,' Dane pomocnicze (ze spr. 21)'!C1364)=1,"TAK",IF(COUNTIF('Aglomeracje 2022 r.'!$C$13:$C$207,' Dane pomocnicze (ze spr. 21)'!C1364)&gt;1,"TAK, UWAGA, wystepuje w sprawozdaniu więcej niż jeden raz!!!","BRAK"))</f>
        <v>BRAK</v>
      </c>
      <c r="C1364" s="53" t="s">
        <v>1455</v>
      </c>
      <c r="D1364" s="53" t="s">
        <v>1671</v>
      </c>
      <c r="E1364" s="53" t="s">
        <v>1639</v>
      </c>
      <c r="F1364" s="53" t="s">
        <v>1640</v>
      </c>
      <c r="G1364" s="53" t="s">
        <v>1655</v>
      </c>
      <c r="H1364" s="53" t="s">
        <v>1672</v>
      </c>
      <c r="I1364" s="53" t="s">
        <v>1657</v>
      </c>
      <c r="J1364" s="53" t="s">
        <v>1636</v>
      </c>
      <c r="K1364" s="53" t="s">
        <v>3662</v>
      </c>
      <c r="L1364" s="53" t="s">
        <v>3617</v>
      </c>
      <c r="M1364" s="53" t="s">
        <v>3663</v>
      </c>
      <c r="N1364" s="53" t="s">
        <v>3664</v>
      </c>
      <c r="O1364" s="54">
        <v>36579</v>
      </c>
      <c r="P1364" s="53" t="s">
        <v>3665</v>
      </c>
      <c r="Q1364" s="53">
        <v>1</v>
      </c>
      <c r="R1364" s="55">
        <v>50.579208999999999</v>
      </c>
      <c r="S1364" s="55">
        <v>16.50149</v>
      </c>
      <c r="T1364" s="55">
        <v>50.501300000000001</v>
      </c>
      <c r="U1364" s="55">
        <v>16.518999999999998</v>
      </c>
      <c r="V1364" s="53" t="s">
        <v>96</v>
      </c>
      <c r="W1364" s="85">
        <v>12.8</v>
      </c>
      <c r="X1364" s="87">
        <v>0</v>
      </c>
      <c r="Y1364" s="1" t="s">
        <v>7565</v>
      </c>
    </row>
    <row r="1365" spans="1:25" ht="50.1" hidden="1" customHeight="1" x14ac:dyDescent="0.25">
      <c r="A1365" s="53" t="s">
        <v>96</v>
      </c>
      <c r="B1365" s="53" t="str">
        <f>IF(COUNTIF('Aglomeracje 2022 r.'!$C$13:$C$207,' Dane pomocnicze (ze spr. 21)'!C1365)=1,"TAK",IF(COUNTIF('Aglomeracje 2022 r.'!$C$13:$C$207,' Dane pomocnicze (ze spr. 21)'!C1365)&gt;1,"TAK, UWAGA, wystepuje w sprawozdaniu więcej niż jeden raz!!!","BRAK"))</f>
        <v>BRAK</v>
      </c>
      <c r="C1365" s="53" t="s">
        <v>1456</v>
      </c>
      <c r="D1365" s="53" t="s">
        <v>1673</v>
      </c>
      <c r="E1365" s="53" t="s">
        <v>1639</v>
      </c>
      <c r="F1365" s="53" t="s">
        <v>1640</v>
      </c>
      <c r="G1365" s="53" t="s">
        <v>1674</v>
      </c>
      <c r="H1365" s="53" t="s">
        <v>1644</v>
      </c>
      <c r="I1365" s="53" t="s">
        <v>1635</v>
      </c>
      <c r="J1365" s="53" t="s">
        <v>1636</v>
      </c>
      <c r="K1365" s="53" t="s">
        <v>1673</v>
      </c>
      <c r="L1365" s="53" t="s">
        <v>3617</v>
      </c>
      <c r="M1365" s="53" t="s">
        <v>3666</v>
      </c>
      <c r="N1365" s="53" t="s">
        <v>3667</v>
      </c>
      <c r="O1365" s="54">
        <v>32218</v>
      </c>
      <c r="P1365" s="53" t="s">
        <v>3668</v>
      </c>
      <c r="Q1365" s="53">
        <v>1</v>
      </c>
      <c r="R1365" s="55">
        <v>51.050400000000003</v>
      </c>
      <c r="S1365" s="55">
        <v>16.1936</v>
      </c>
      <c r="T1365" s="55">
        <v>51.180100000000003</v>
      </c>
      <c r="U1365" s="55">
        <v>16.188500000000001</v>
      </c>
      <c r="V1365" s="53" t="s">
        <v>96</v>
      </c>
      <c r="W1365" s="85">
        <v>1.1000000000000001</v>
      </c>
      <c r="X1365" s="87">
        <v>5.2</v>
      </c>
      <c r="Y1365" s="1" t="s">
        <v>7791</v>
      </c>
    </row>
    <row r="1366" spans="1:25" ht="50.1" hidden="1" customHeight="1" x14ac:dyDescent="0.25">
      <c r="A1366" s="53" t="s">
        <v>96</v>
      </c>
      <c r="B1366" s="53" t="str">
        <f>IF(COUNTIF('Aglomeracje 2022 r.'!$C$13:$C$207,' Dane pomocnicze (ze spr. 21)'!C1366)=1,"TAK",IF(COUNTIF('Aglomeracje 2022 r.'!$C$13:$C$207,' Dane pomocnicze (ze spr. 21)'!C1366)&gt;1,"TAK, UWAGA, wystepuje w sprawozdaniu więcej niż jeden raz!!!","BRAK"))</f>
        <v>BRAK</v>
      </c>
      <c r="C1366" s="53" t="s">
        <v>1457</v>
      </c>
      <c r="D1366" s="53" t="s">
        <v>1675</v>
      </c>
      <c r="E1366" s="53" t="s">
        <v>1639</v>
      </c>
      <c r="F1366" s="53" t="s">
        <v>1640</v>
      </c>
      <c r="G1366" s="53" t="s">
        <v>1676</v>
      </c>
      <c r="H1366" s="53" t="s">
        <v>1648</v>
      </c>
      <c r="I1366" s="53" t="s">
        <v>1635</v>
      </c>
      <c r="J1366" s="53" t="s">
        <v>1636</v>
      </c>
      <c r="K1366" s="53" t="s">
        <v>1675</v>
      </c>
      <c r="L1366" s="53" t="s">
        <v>3669</v>
      </c>
      <c r="M1366" s="53" t="s">
        <v>1675</v>
      </c>
      <c r="N1366" s="53" t="s">
        <v>3670</v>
      </c>
      <c r="O1366" s="54">
        <v>26386</v>
      </c>
      <c r="P1366" s="53" t="s">
        <v>3671</v>
      </c>
      <c r="Q1366" s="53">
        <v>1</v>
      </c>
      <c r="R1366" s="55">
        <v>51.5032</v>
      </c>
      <c r="S1366" s="55">
        <v>16.068300000000001</v>
      </c>
      <c r="T1366" s="55">
        <v>51.441499999999998</v>
      </c>
      <c r="U1366" s="55">
        <v>15.993</v>
      </c>
      <c r="V1366" s="53" t="s">
        <v>96</v>
      </c>
      <c r="W1366" s="85">
        <v>4.2</v>
      </c>
      <c r="X1366" s="87">
        <v>0</v>
      </c>
      <c r="Y1366" s="1" t="s">
        <v>7447</v>
      </c>
    </row>
    <row r="1367" spans="1:25" ht="50.1" hidden="1" customHeight="1" x14ac:dyDescent="0.25">
      <c r="A1367" s="53" t="s">
        <v>96</v>
      </c>
      <c r="B1367" s="53" t="str">
        <f>IF(COUNTIF('Aglomeracje 2022 r.'!$C$13:$C$207,' Dane pomocnicze (ze spr. 21)'!C1367)=1,"TAK",IF(COUNTIF('Aglomeracje 2022 r.'!$C$13:$C$207,' Dane pomocnicze (ze spr. 21)'!C1367)&gt;1,"TAK, UWAGA, wystepuje w sprawozdaniu więcej niż jeden raz!!!","BRAK"))</f>
        <v>BRAK</v>
      </c>
      <c r="C1367" s="53" t="s">
        <v>1458</v>
      </c>
      <c r="D1367" s="53" t="s">
        <v>1677</v>
      </c>
      <c r="E1367" s="53" t="s">
        <v>1650</v>
      </c>
      <c r="F1367" s="53" t="s">
        <v>1640</v>
      </c>
      <c r="G1367" s="53" t="s">
        <v>1678</v>
      </c>
      <c r="H1367" s="53" t="s">
        <v>1672</v>
      </c>
      <c r="I1367" s="53" t="s">
        <v>1635</v>
      </c>
      <c r="J1367" s="53" t="s">
        <v>1636</v>
      </c>
      <c r="K1367" s="53" t="s">
        <v>1677</v>
      </c>
      <c r="L1367" s="53" t="s">
        <v>3669</v>
      </c>
      <c r="M1367" s="53" t="s">
        <v>3672</v>
      </c>
      <c r="N1367" s="53" t="s">
        <v>3673</v>
      </c>
      <c r="O1367" s="54">
        <v>21210</v>
      </c>
      <c r="P1367" s="53" t="s">
        <v>3674</v>
      </c>
      <c r="Q1367" s="53">
        <v>2</v>
      </c>
      <c r="R1367" s="55">
        <v>0</v>
      </c>
      <c r="S1367" s="55">
        <v>0</v>
      </c>
      <c r="T1367" s="55">
        <v>50.5747</v>
      </c>
      <c r="U1367" s="55">
        <v>16.826599999999999</v>
      </c>
      <c r="V1367" s="53" t="s">
        <v>96</v>
      </c>
      <c r="W1367" s="85">
        <v>27.4</v>
      </c>
      <c r="X1367" s="87">
        <v>3</v>
      </c>
      <c r="Y1367" s="1" t="s">
        <v>7792</v>
      </c>
    </row>
    <row r="1368" spans="1:25" ht="50.1" hidden="1" customHeight="1" x14ac:dyDescent="0.25">
      <c r="A1368" s="53" t="s">
        <v>96</v>
      </c>
      <c r="B1368" s="53" t="str">
        <f>IF(COUNTIF('Aglomeracje 2022 r.'!$C$13:$C$207,' Dane pomocnicze (ze spr. 21)'!C1368)=1,"TAK",IF(COUNTIF('Aglomeracje 2022 r.'!$C$13:$C$207,' Dane pomocnicze (ze spr. 21)'!C1368)&gt;1,"TAK, UWAGA, wystepuje w sprawozdaniu więcej niż jeden raz!!!","BRAK"))</f>
        <v>BRAK</v>
      </c>
      <c r="C1368" s="53" t="s">
        <v>1459</v>
      </c>
      <c r="D1368" s="53" t="s">
        <v>1679</v>
      </c>
      <c r="E1368" s="53" t="s">
        <v>1639</v>
      </c>
      <c r="F1368" s="53" t="s">
        <v>1640</v>
      </c>
      <c r="G1368" s="53" t="s">
        <v>1680</v>
      </c>
      <c r="H1368" s="53" t="s">
        <v>1644</v>
      </c>
      <c r="I1368" s="53" t="s">
        <v>1635</v>
      </c>
      <c r="J1368" s="53" t="s">
        <v>1636</v>
      </c>
      <c r="K1368" s="53" t="s">
        <v>1679</v>
      </c>
      <c r="L1368" s="53" t="s">
        <v>3669</v>
      </c>
      <c r="M1368" s="53" t="s">
        <v>1679</v>
      </c>
      <c r="N1368" s="53" t="s">
        <v>3675</v>
      </c>
      <c r="O1368" s="54">
        <v>20461</v>
      </c>
      <c r="P1368" s="53" t="s">
        <v>3676</v>
      </c>
      <c r="Q1368" s="53">
        <v>1</v>
      </c>
      <c r="R1368" s="55">
        <v>51.03</v>
      </c>
      <c r="S1368" s="55">
        <v>16.770800000000001</v>
      </c>
      <c r="T1368" s="55">
        <v>51.042400000000001</v>
      </c>
      <c r="U1368" s="55">
        <v>16.781600000000001</v>
      </c>
      <c r="V1368" s="53" t="s">
        <v>96</v>
      </c>
      <c r="W1368" s="85">
        <v>1.3</v>
      </c>
      <c r="X1368" s="87">
        <v>0</v>
      </c>
      <c r="Y1368" s="1" t="s">
        <v>7466</v>
      </c>
    </row>
    <row r="1369" spans="1:25" ht="50.1" hidden="1" customHeight="1" x14ac:dyDescent="0.25">
      <c r="A1369" s="53" t="s">
        <v>96</v>
      </c>
      <c r="B1369" s="53" t="str">
        <f>IF(COUNTIF('Aglomeracje 2022 r.'!$C$13:$C$207,' Dane pomocnicze (ze spr. 21)'!C1369)=1,"TAK",IF(COUNTIF('Aglomeracje 2022 r.'!$C$13:$C$207,' Dane pomocnicze (ze spr. 21)'!C1369)&gt;1,"TAK, UWAGA, wystepuje w sprawozdaniu więcej niż jeden raz!!!","BRAK"))</f>
        <v>BRAK</v>
      </c>
      <c r="C1369" s="53" t="s">
        <v>1460</v>
      </c>
      <c r="D1369" s="53" t="s">
        <v>1681</v>
      </c>
      <c r="E1369" s="53" t="s">
        <v>1639</v>
      </c>
      <c r="F1369" s="53" t="s">
        <v>1640</v>
      </c>
      <c r="G1369" s="53" t="s">
        <v>1682</v>
      </c>
      <c r="H1369" s="53" t="s">
        <v>1648</v>
      </c>
      <c r="I1369" s="53" t="s">
        <v>1635</v>
      </c>
      <c r="J1369" s="53" t="s">
        <v>1636</v>
      </c>
      <c r="K1369" s="53" t="s">
        <v>1681</v>
      </c>
      <c r="L1369" s="53" t="s">
        <v>3617</v>
      </c>
      <c r="M1369" s="53" t="s">
        <v>3677</v>
      </c>
      <c r="N1369" s="53" t="s">
        <v>3678</v>
      </c>
      <c r="O1369" s="54">
        <v>11824</v>
      </c>
      <c r="P1369" s="53" t="s">
        <v>3679</v>
      </c>
      <c r="Q1369" s="53">
        <v>1</v>
      </c>
      <c r="R1369" s="55">
        <v>50.793399999999998</v>
      </c>
      <c r="S1369" s="55">
        <v>15.8354</v>
      </c>
      <c r="T1369" s="55">
        <v>50.805799999999998</v>
      </c>
      <c r="U1369" s="55">
        <v>15.8177</v>
      </c>
      <c r="V1369" s="53" t="s">
        <v>96</v>
      </c>
      <c r="W1369" s="85">
        <v>1.1000000000000001</v>
      </c>
      <c r="X1369" s="87">
        <v>0</v>
      </c>
      <c r="Y1369" s="1" t="s">
        <v>7250</v>
      </c>
    </row>
    <row r="1370" spans="1:25" ht="50.1" hidden="1" customHeight="1" x14ac:dyDescent="0.25">
      <c r="A1370" s="53" t="s">
        <v>96</v>
      </c>
      <c r="B1370" s="53" t="str">
        <f>IF(COUNTIF('Aglomeracje 2022 r.'!$C$13:$C$207,' Dane pomocnicze (ze spr. 21)'!C1370)=1,"TAK",IF(COUNTIF('Aglomeracje 2022 r.'!$C$13:$C$207,' Dane pomocnicze (ze spr. 21)'!C1370)&gt;1,"TAK, UWAGA, wystepuje w sprawozdaniu więcej niż jeden raz!!!","BRAK"))</f>
        <v>BRAK</v>
      </c>
      <c r="C1370" s="53" t="s">
        <v>1461</v>
      </c>
      <c r="D1370" s="53" t="s">
        <v>1683</v>
      </c>
      <c r="E1370" s="53" t="s">
        <v>1650</v>
      </c>
      <c r="F1370" s="53" t="s">
        <v>1640</v>
      </c>
      <c r="G1370" s="53" t="s">
        <v>1678</v>
      </c>
      <c r="H1370" s="53" t="s">
        <v>96</v>
      </c>
      <c r="I1370" s="53" t="s">
        <v>1635</v>
      </c>
      <c r="J1370" s="53" t="s">
        <v>1636</v>
      </c>
      <c r="K1370" s="53" t="s">
        <v>1683</v>
      </c>
      <c r="L1370" s="53" t="s">
        <v>3669</v>
      </c>
      <c r="M1370" s="53" t="s">
        <v>1683</v>
      </c>
      <c r="N1370" s="53" t="s">
        <v>3680</v>
      </c>
      <c r="O1370" s="54">
        <v>15032</v>
      </c>
      <c r="P1370" s="53" t="s">
        <v>3681</v>
      </c>
      <c r="Q1370" s="53">
        <v>2</v>
      </c>
      <c r="R1370" s="55">
        <v>50.5976</v>
      </c>
      <c r="S1370" s="55">
        <v>17.0379</v>
      </c>
      <c r="T1370" s="55">
        <v>0</v>
      </c>
      <c r="U1370" s="55">
        <v>0</v>
      </c>
      <c r="V1370" s="53" t="s">
        <v>96</v>
      </c>
      <c r="W1370" s="85">
        <v>12.4</v>
      </c>
      <c r="X1370" s="87">
        <v>0</v>
      </c>
      <c r="Y1370" s="1" t="s">
        <v>7793</v>
      </c>
    </row>
    <row r="1371" spans="1:25" ht="50.1" hidden="1" customHeight="1" x14ac:dyDescent="0.25">
      <c r="A1371" s="53" t="s">
        <v>96</v>
      </c>
      <c r="B1371" s="53" t="str">
        <f>IF(COUNTIF('Aglomeracje 2022 r.'!$C$13:$C$207,' Dane pomocnicze (ze spr. 21)'!C1371)=1,"TAK",IF(COUNTIF('Aglomeracje 2022 r.'!$C$13:$C$207,' Dane pomocnicze (ze spr. 21)'!C1371)&gt;1,"TAK, UWAGA, wystepuje w sprawozdaniu więcej niż jeden raz!!!","BRAK"))</f>
        <v>BRAK</v>
      </c>
      <c r="C1371" s="53" t="s">
        <v>1462</v>
      </c>
      <c r="D1371" s="53" t="s">
        <v>1684</v>
      </c>
      <c r="E1371" s="53" t="s">
        <v>1639</v>
      </c>
      <c r="F1371" s="53" t="s">
        <v>1640</v>
      </c>
      <c r="G1371" s="53" t="s">
        <v>1685</v>
      </c>
      <c r="H1371" s="53" t="s">
        <v>1648</v>
      </c>
      <c r="I1371" s="53" t="s">
        <v>1635</v>
      </c>
      <c r="J1371" s="53" t="s">
        <v>1636</v>
      </c>
      <c r="K1371" s="53" t="s">
        <v>1684</v>
      </c>
      <c r="L1371" s="53" t="s">
        <v>3617</v>
      </c>
      <c r="M1371" s="53" t="s">
        <v>3682</v>
      </c>
      <c r="N1371" s="53" t="s">
        <v>3683</v>
      </c>
      <c r="O1371" s="54">
        <v>16543</v>
      </c>
      <c r="P1371" s="53" t="s">
        <v>3684</v>
      </c>
      <c r="Q1371" s="53">
        <v>1</v>
      </c>
      <c r="R1371" s="55">
        <v>50.756399999999999</v>
      </c>
      <c r="S1371" s="55">
        <v>16.205100000000002</v>
      </c>
      <c r="T1371" s="55">
        <v>50.756500000000003</v>
      </c>
      <c r="U1371" s="55">
        <v>16.1526</v>
      </c>
      <c r="V1371" s="53" t="s">
        <v>96</v>
      </c>
      <c r="W1371" s="85">
        <v>2.1</v>
      </c>
      <c r="X1371" s="87">
        <v>0</v>
      </c>
      <c r="Y1371" s="1" t="s">
        <v>7238</v>
      </c>
    </row>
    <row r="1372" spans="1:25" ht="50.1" hidden="1" customHeight="1" x14ac:dyDescent="0.25">
      <c r="A1372" s="53" t="s">
        <v>96</v>
      </c>
      <c r="B1372" s="53" t="str">
        <f>IF(COUNTIF('Aglomeracje 2022 r.'!$C$13:$C$207,' Dane pomocnicze (ze spr. 21)'!C1372)=1,"TAK",IF(COUNTIF('Aglomeracje 2022 r.'!$C$13:$C$207,' Dane pomocnicze (ze spr. 21)'!C1372)&gt;1,"TAK, UWAGA, wystepuje w sprawozdaniu więcej niż jeden raz!!!","BRAK"))</f>
        <v>BRAK</v>
      </c>
      <c r="C1372" s="53" t="s">
        <v>1463</v>
      </c>
      <c r="D1372" s="53" t="s">
        <v>1686</v>
      </c>
      <c r="E1372" s="53" t="s">
        <v>1639</v>
      </c>
      <c r="F1372" s="53" t="s">
        <v>1640</v>
      </c>
      <c r="G1372" s="53" t="s">
        <v>1687</v>
      </c>
      <c r="H1372" s="53" t="s">
        <v>1644</v>
      </c>
      <c r="I1372" s="53" t="s">
        <v>1635</v>
      </c>
      <c r="J1372" s="53" t="s">
        <v>1636</v>
      </c>
      <c r="K1372" s="53" t="s">
        <v>3685</v>
      </c>
      <c r="L1372" s="53" t="s">
        <v>3669</v>
      </c>
      <c r="M1372" s="53" t="s">
        <v>3686</v>
      </c>
      <c r="N1372" s="53" t="s">
        <v>3687</v>
      </c>
      <c r="O1372" s="54">
        <v>21634</v>
      </c>
      <c r="P1372" s="53" t="s">
        <v>3688</v>
      </c>
      <c r="Q1372" s="53">
        <v>1</v>
      </c>
      <c r="R1372" s="55">
        <v>51.124699999999997</v>
      </c>
      <c r="S1372" s="55">
        <v>15.914099999999999</v>
      </c>
      <c r="T1372" s="55">
        <v>51.134599999999999</v>
      </c>
      <c r="U1372" s="55">
        <v>15.9329</v>
      </c>
      <c r="V1372" s="53" t="s">
        <v>96</v>
      </c>
      <c r="W1372" s="85">
        <v>0.7</v>
      </c>
      <c r="X1372" s="87">
        <v>9.1</v>
      </c>
      <c r="Y1372" s="1" t="s">
        <v>7794</v>
      </c>
    </row>
    <row r="1373" spans="1:25" ht="50.1" hidden="1" customHeight="1" x14ac:dyDescent="0.25">
      <c r="A1373" s="53" t="s">
        <v>96</v>
      </c>
      <c r="B1373" s="53" t="str">
        <f>IF(COUNTIF('Aglomeracje 2022 r.'!$C$13:$C$207,' Dane pomocnicze (ze spr. 21)'!C1373)=1,"TAK",IF(COUNTIF('Aglomeracje 2022 r.'!$C$13:$C$207,' Dane pomocnicze (ze spr. 21)'!C1373)&gt;1,"TAK, UWAGA, wystepuje w sprawozdaniu więcej niż jeden raz!!!","BRAK"))</f>
        <v>BRAK</v>
      </c>
      <c r="C1373" s="53" t="s">
        <v>1464</v>
      </c>
      <c r="D1373" s="53" t="s">
        <v>1688</v>
      </c>
      <c r="E1373" s="53" t="s">
        <v>1639</v>
      </c>
      <c r="F1373" s="53" t="s">
        <v>1640</v>
      </c>
      <c r="G1373" s="53" t="s">
        <v>1689</v>
      </c>
      <c r="H1373" s="53" t="s">
        <v>1690</v>
      </c>
      <c r="I1373" s="53" t="s">
        <v>1635</v>
      </c>
      <c r="J1373" s="53" t="s">
        <v>1636</v>
      </c>
      <c r="K1373" s="53" t="s">
        <v>1688</v>
      </c>
      <c r="L1373" s="53" t="s">
        <v>3669</v>
      </c>
      <c r="M1373" s="53" t="s">
        <v>1688</v>
      </c>
      <c r="N1373" s="53" t="s">
        <v>3689</v>
      </c>
      <c r="O1373" s="54">
        <v>15091</v>
      </c>
      <c r="P1373" s="53" t="s">
        <v>3690</v>
      </c>
      <c r="Q1373" s="53">
        <v>1</v>
      </c>
      <c r="R1373" s="55">
        <v>51.665999999999997</v>
      </c>
      <c r="S1373" s="55">
        <v>16.542200000000001</v>
      </c>
      <c r="T1373" s="55">
        <v>51.674300000000002</v>
      </c>
      <c r="U1373" s="55">
        <v>16.5474</v>
      </c>
      <c r="V1373" s="53" t="s">
        <v>96</v>
      </c>
      <c r="W1373" s="85">
        <v>0</v>
      </c>
      <c r="X1373" s="87">
        <v>0.4</v>
      </c>
      <c r="Y1373" s="1" t="s">
        <v>7206</v>
      </c>
    </row>
    <row r="1374" spans="1:25" ht="50.1" hidden="1" customHeight="1" x14ac:dyDescent="0.25">
      <c r="A1374" s="53" t="s">
        <v>96</v>
      </c>
      <c r="B1374" s="53" t="str">
        <f>IF(COUNTIF('Aglomeracje 2022 r.'!$C$13:$C$207,' Dane pomocnicze (ze spr. 21)'!C1374)=1,"TAK",IF(COUNTIF('Aglomeracje 2022 r.'!$C$13:$C$207,' Dane pomocnicze (ze spr. 21)'!C1374)&gt;1,"TAK, UWAGA, wystepuje w sprawozdaniu więcej niż jeden raz!!!","BRAK"))</f>
        <v>BRAK</v>
      </c>
      <c r="C1374" s="53" t="s">
        <v>1465</v>
      </c>
      <c r="D1374" s="53" t="s">
        <v>1691</v>
      </c>
      <c r="E1374" s="53" t="s">
        <v>1639</v>
      </c>
      <c r="F1374" s="53" t="s">
        <v>1640</v>
      </c>
      <c r="G1374" s="53" t="s">
        <v>1692</v>
      </c>
      <c r="H1374" s="53" t="s">
        <v>1690</v>
      </c>
      <c r="I1374" s="53" t="s">
        <v>1635</v>
      </c>
      <c r="J1374" s="53" t="s">
        <v>1636</v>
      </c>
      <c r="K1374" s="53" t="s">
        <v>1691</v>
      </c>
      <c r="L1374" s="53" t="s">
        <v>3669</v>
      </c>
      <c r="M1374" s="53" t="s">
        <v>1691</v>
      </c>
      <c r="N1374" s="53" t="s">
        <v>3691</v>
      </c>
      <c r="O1374" s="54">
        <v>15694</v>
      </c>
      <c r="P1374" s="53" t="s">
        <v>3692</v>
      </c>
      <c r="Q1374" s="53">
        <v>1</v>
      </c>
      <c r="R1374" s="55">
        <v>51.309560210000001</v>
      </c>
      <c r="S1374" s="55">
        <v>17.062419210000002</v>
      </c>
      <c r="T1374" s="55">
        <v>51.324964000000001</v>
      </c>
      <c r="U1374" s="55">
        <v>17.069077</v>
      </c>
      <c r="V1374" s="53" t="s">
        <v>96</v>
      </c>
      <c r="W1374" s="85">
        <v>2.2000000000000002</v>
      </c>
      <c r="X1374" s="87">
        <v>0.54</v>
      </c>
      <c r="Y1374" s="1" t="s">
        <v>7795</v>
      </c>
    </row>
    <row r="1375" spans="1:25" ht="50.1" hidden="1" customHeight="1" x14ac:dyDescent="0.25">
      <c r="A1375" s="53" t="s">
        <v>96</v>
      </c>
      <c r="B1375" s="53" t="str">
        <f>IF(COUNTIF('Aglomeracje 2022 r.'!$C$13:$C$207,' Dane pomocnicze (ze spr. 21)'!C1375)=1,"TAK",IF(COUNTIF('Aglomeracje 2022 r.'!$C$13:$C$207,' Dane pomocnicze (ze spr. 21)'!C1375)&gt;1,"TAK, UWAGA, wystepuje w sprawozdaniu więcej niż jeden raz!!!","BRAK"))</f>
        <v>BRAK</v>
      </c>
      <c r="C1375" s="53" t="s">
        <v>1466</v>
      </c>
      <c r="D1375" s="53" t="s">
        <v>1693</v>
      </c>
      <c r="E1375" s="53" t="s">
        <v>1639</v>
      </c>
      <c r="F1375" s="53" t="s">
        <v>1640</v>
      </c>
      <c r="G1375" s="53" t="s">
        <v>1694</v>
      </c>
      <c r="H1375" s="53" t="s">
        <v>96</v>
      </c>
      <c r="I1375" s="53" t="s">
        <v>1635</v>
      </c>
      <c r="J1375" s="53" t="s">
        <v>1636</v>
      </c>
      <c r="K1375" s="53" t="s">
        <v>1693</v>
      </c>
      <c r="L1375" s="53" t="s">
        <v>3669</v>
      </c>
      <c r="M1375" s="53" t="s">
        <v>1693</v>
      </c>
      <c r="N1375" s="53" t="s">
        <v>3693</v>
      </c>
      <c r="O1375" s="54">
        <v>90853</v>
      </c>
      <c r="P1375" s="53" t="s">
        <v>3694</v>
      </c>
      <c r="Q1375" s="53">
        <v>1</v>
      </c>
      <c r="R1375" s="55">
        <v>51.260100000000001</v>
      </c>
      <c r="S1375" s="55">
        <v>16.723099999999999</v>
      </c>
      <c r="T1375" s="55">
        <v>51.259700000000002</v>
      </c>
      <c r="U1375" s="55">
        <v>16.736999999999998</v>
      </c>
      <c r="V1375" s="53" t="s">
        <v>96</v>
      </c>
      <c r="W1375" s="85">
        <v>6.5</v>
      </c>
      <c r="X1375" s="87">
        <v>0.8</v>
      </c>
      <c r="Y1375" s="1" t="s">
        <v>7796</v>
      </c>
    </row>
    <row r="1376" spans="1:25" ht="50.1" hidden="1" customHeight="1" x14ac:dyDescent="0.25">
      <c r="A1376" s="53" t="s">
        <v>96</v>
      </c>
      <c r="B1376" s="53" t="str">
        <f>IF(COUNTIF('Aglomeracje 2022 r.'!$C$13:$C$207,' Dane pomocnicze (ze spr. 21)'!C1376)=1,"TAK",IF(COUNTIF('Aglomeracje 2022 r.'!$C$13:$C$207,' Dane pomocnicze (ze spr. 21)'!C1376)&gt;1,"TAK, UWAGA, wystepuje w sprawozdaniu więcej niż jeden raz!!!","BRAK"))</f>
        <v>BRAK</v>
      </c>
      <c r="C1376" s="53" t="s">
        <v>1467</v>
      </c>
      <c r="D1376" s="53" t="s">
        <v>1695</v>
      </c>
      <c r="E1376" s="53" t="s">
        <v>1639</v>
      </c>
      <c r="F1376" s="53" t="s">
        <v>1640</v>
      </c>
      <c r="G1376" s="53" t="s">
        <v>1696</v>
      </c>
      <c r="H1376" s="53" t="s">
        <v>1648</v>
      </c>
      <c r="I1376" s="53" t="s">
        <v>1635</v>
      </c>
      <c r="J1376" s="53" t="s">
        <v>1636</v>
      </c>
      <c r="K1376" s="53" t="s">
        <v>1695</v>
      </c>
      <c r="L1376" s="53" t="s">
        <v>3617</v>
      </c>
      <c r="M1376" s="53" t="s">
        <v>3695</v>
      </c>
      <c r="N1376" s="53" t="s">
        <v>3696</v>
      </c>
      <c r="O1376" s="54">
        <v>26129</v>
      </c>
      <c r="P1376" s="53" t="s">
        <v>3697</v>
      </c>
      <c r="Q1376" s="53">
        <v>1</v>
      </c>
      <c r="R1376" s="55">
        <v>50.782400000000003</v>
      </c>
      <c r="S1376" s="55">
        <v>16.031500000000001</v>
      </c>
      <c r="T1376" s="55">
        <v>50.49</v>
      </c>
      <c r="U1376" s="55">
        <v>16.3</v>
      </c>
      <c r="V1376" s="53" t="s">
        <v>96</v>
      </c>
      <c r="W1376" s="85">
        <v>3</v>
      </c>
      <c r="X1376" s="87">
        <v>2.4</v>
      </c>
      <c r="Y1376" s="1" t="s">
        <v>7797</v>
      </c>
    </row>
    <row r="1377" spans="1:25" ht="50.1" hidden="1" customHeight="1" x14ac:dyDescent="0.25">
      <c r="A1377" s="53" t="s">
        <v>96</v>
      </c>
      <c r="B1377" s="53" t="str">
        <f>IF(COUNTIF('Aglomeracje 2022 r.'!$C$13:$C$207,' Dane pomocnicze (ze spr. 21)'!C1377)=1,"TAK",IF(COUNTIF('Aglomeracje 2022 r.'!$C$13:$C$207,' Dane pomocnicze (ze spr. 21)'!C1377)&gt;1,"TAK, UWAGA, wystepuje w sprawozdaniu więcej niż jeden raz!!!","BRAK"))</f>
        <v>BRAK</v>
      </c>
      <c r="C1377" s="53" t="s">
        <v>1468</v>
      </c>
      <c r="D1377" s="53" t="s">
        <v>1697</v>
      </c>
      <c r="E1377" s="53" t="s">
        <v>1639</v>
      </c>
      <c r="F1377" s="53" t="s">
        <v>1640</v>
      </c>
      <c r="G1377" s="53" t="s">
        <v>1674</v>
      </c>
      <c r="H1377" s="53" t="s">
        <v>1644</v>
      </c>
      <c r="I1377" s="53" t="s">
        <v>1635</v>
      </c>
      <c r="J1377" s="53" t="s">
        <v>1636</v>
      </c>
      <c r="K1377" s="53" t="s">
        <v>1697</v>
      </c>
      <c r="L1377" s="53" t="s">
        <v>3669</v>
      </c>
      <c r="M1377" s="53" t="s">
        <v>3698</v>
      </c>
      <c r="N1377" s="53" t="s">
        <v>3699</v>
      </c>
      <c r="O1377" s="54">
        <v>7980</v>
      </c>
      <c r="P1377" s="53" t="s">
        <v>3700</v>
      </c>
      <c r="Q1377" s="53">
        <v>1</v>
      </c>
      <c r="R1377" s="55">
        <v>50.551900000000003</v>
      </c>
      <c r="S1377" s="55">
        <v>16.062100000000001</v>
      </c>
      <c r="T1377" s="55">
        <v>50.928899999999999</v>
      </c>
      <c r="U1377" s="55">
        <v>16.1218</v>
      </c>
      <c r="V1377" s="53" t="s">
        <v>96</v>
      </c>
      <c r="W1377" s="85">
        <v>18.5</v>
      </c>
      <c r="X1377" s="87">
        <v>0</v>
      </c>
      <c r="Y1377" s="1" t="s">
        <v>7798</v>
      </c>
    </row>
    <row r="1378" spans="1:25" ht="50.1" hidden="1" customHeight="1" x14ac:dyDescent="0.25">
      <c r="A1378" s="53" t="s">
        <v>96</v>
      </c>
      <c r="B1378" s="53" t="str">
        <f>IF(COUNTIF('Aglomeracje 2022 r.'!$C$13:$C$207,' Dane pomocnicze (ze spr. 21)'!C1378)=1,"TAK",IF(COUNTIF('Aglomeracje 2022 r.'!$C$13:$C$207,' Dane pomocnicze (ze spr. 21)'!C1378)&gt;1,"TAK, UWAGA, wystepuje w sprawozdaniu więcej niż jeden raz!!!","BRAK"))</f>
        <v>BRAK</v>
      </c>
      <c r="C1378" s="53" t="s">
        <v>1469</v>
      </c>
      <c r="D1378" s="53" t="s">
        <v>1698</v>
      </c>
      <c r="E1378" s="53" t="s">
        <v>1639</v>
      </c>
      <c r="F1378" s="53" t="s">
        <v>1640</v>
      </c>
      <c r="G1378" s="53" t="s">
        <v>1699</v>
      </c>
      <c r="H1378" s="53" t="s">
        <v>1644</v>
      </c>
      <c r="I1378" s="53" t="s">
        <v>1635</v>
      </c>
      <c r="J1378" s="53" t="s">
        <v>1636</v>
      </c>
      <c r="K1378" s="53" t="s">
        <v>3701</v>
      </c>
      <c r="L1378" s="53" t="s">
        <v>3617</v>
      </c>
      <c r="M1378" s="53" t="s">
        <v>1698</v>
      </c>
      <c r="N1378" s="53" t="s">
        <v>3702</v>
      </c>
      <c r="O1378" s="54">
        <v>16484</v>
      </c>
      <c r="P1378" s="53" t="s">
        <v>3703</v>
      </c>
      <c r="Q1378" s="53">
        <v>1</v>
      </c>
      <c r="R1378" s="55">
        <v>51.273200000000003</v>
      </c>
      <c r="S1378" s="55">
        <v>15.936500000000001</v>
      </c>
      <c r="T1378" s="55">
        <v>51.274900000000002</v>
      </c>
      <c r="U1378" s="55">
        <v>15.962999999999999</v>
      </c>
      <c r="V1378" s="53" t="s">
        <v>96</v>
      </c>
      <c r="W1378" s="85">
        <v>5</v>
      </c>
      <c r="X1378" s="87">
        <v>0</v>
      </c>
      <c r="Y1378" s="1" t="s">
        <v>7221</v>
      </c>
    </row>
    <row r="1379" spans="1:25" ht="50.1" hidden="1" customHeight="1" x14ac:dyDescent="0.25">
      <c r="A1379" s="53" t="s">
        <v>96</v>
      </c>
      <c r="B1379" s="53" t="str">
        <f>IF(COUNTIF('Aglomeracje 2022 r.'!$C$13:$C$207,' Dane pomocnicze (ze spr. 21)'!C1379)=1,"TAK",IF(COUNTIF('Aglomeracje 2022 r.'!$C$13:$C$207,' Dane pomocnicze (ze spr. 21)'!C1379)&gt;1,"TAK, UWAGA, wystepuje w sprawozdaniu więcej niż jeden raz!!!","BRAK"))</f>
        <v>BRAK</v>
      </c>
      <c r="C1379" s="53" t="s">
        <v>1470</v>
      </c>
      <c r="D1379" s="53" t="s">
        <v>1700</v>
      </c>
      <c r="E1379" s="53" t="s">
        <v>1639</v>
      </c>
      <c r="F1379" s="53" t="s">
        <v>1640</v>
      </c>
      <c r="G1379" s="53" t="s">
        <v>1665</v>
      </c>
      <c r="H1379" s="53" t="s">
        <v>1664</v>
      </c>
      <c r="I1379" s="53" t="s">
        <v>1635</v>
      </c>
      <c r="J1379" s="53" t="s">
        <v>1636</v>
      </c>
      <c r="K1379" s="53" t="s">
        <v>1700</v>
      </c>
      <c r="L1379" s="53" t="s">
        <v>3669</v>
      </c>
      <c r="M1379" s="53" t="s">
        <v>1700</v>
      </c>
      <c r="N1379" s="53" t="s">
        <v>3704</v>
      </c>
      <c r="O1379" s="54">
        <v>17844</v>
      </c>
      <c r="P1379" s="53" t="s">
        <v>3705</v>
      </c>
      <c r="Q1379" s="53">
        <v>1</v>
      </c>
      <c r="R1379" s="55">
        <v>50.5426</v>
      </c>
      <c r="S1379" s="55">
        <v>14.5722</v>
      </c>
      <c r="T1379" s="55">
        <v>50.917999999999999</v>
      </c>
      <c r="U1379" s="55">
        <v>14.9466</v>
      </c>
      <c r="V1379" s="53" t="s">
        <v>96</v>
      </c>
      <c r="W1379" s="85">
        <v>19</v>
      </c>
      <c r="X1379" s="87">
        <v>1.6</v>
      </c>
      <c r="Y1379" s="1" t="s">
        <v>7799</v>
      </c>
    </row>
    <row r="1380" spans="1:25" ht="50.1" hidden="1" customHeight="1" x14ac:dyDescent="0.25">
      <c r="A1380" s="53" t="s">
        <v>96</v>
      </c>
      <c r="B1380" s="53" t="str">
        <f>IF(COUNTIF('Aglomeracje 2022 r.'!$C$13:$C$207,' Dane pomocnicze (ze spr. 21)'!C1380)=1,"TAK",IF(COUNTIF('Aglomeracje 2022 r.'!$C$13:$C$207,' Dane pomocnicze (ze spr. 21)'!C1380)&gt;1,"TAK, UWAGA, wystepuje w sprawozdaniu więcej niż jeden raz!!!","BRAK"))</f>
        <v>BRAK</v>
      </c>
      <c r="C1380" s="53" t="s">
        <v>1471</v>
      </c>
      <c r="D1380" s="53" t="s">
        <v>1701</v>
      </c>
      <c r="E1380" s="53" t="s">
        <v>1639</v>
      </c>
      <c r="F1380" s="53" t="s">
        <v>1640</v>
      </c>
      <c r="G1380" s="53" t="s">
        <v>1655</v>
      </c>
      <c r="H1380" s="53" t="s">
        <v>1672</v>
      </c>
      <c r="I1380" s="53" t="s">
        <v>1635</v>
      </c>
      <c r="J1380" s="53" t="s">
        <v>1636</v>
      </c>
      <c r="K1380" s="53" t="s">
        <v>1701</v>
      </c>
      <c r="L1380" s="53" t="s">
        <v>3617</v>
      </c>
      <c r="M1380" s="53" t="s">
        <v>1701</v>
      </c>
      <c r="N1380" s="53" t="s">
        <v>3706</v>
      </c>
      <c r="O1380" s="54">
        <v>10135</v>
      </c>
      <c r="P1380" s="53" t="s">
        <v>3707</v>
      </c>
      <c r="Q1380" s="53">
        <v>1</v>
      </c>
      <c r="R1380" s="55">
        <v>50.407600000000002</v>
      </c>
      <c r="S1380" s="55">
        <v>16.5139</v>
      </c>
      <c r="T1380" s="55">
        <v>50.418700000000001</v>
      </c>
      <c r="U1380" s="55">
        <v>16.536100000000001</v>
      </c>
      <c r="V1380" s="53" t="s">
        <v>96</v>
      </c>
      <c r="W1380" s="85">
        <v>8</v>
      </c>
      <c r="X1380" s="87">
        <v>2</v>
      </c>
      <c r="Y1380" s="1" t="s">
        <v>7699</v>
      </c>
    </row>
    <row r="1381" spans="1:25" ht="50.1" hidden="1" customHeight="1" x14ac:dyDescent="0.25">
      <c r="A1381" s="53" t="s">
        <v>96</v>
      </c>
      <c r="B1381" s="53" t="str">
        <f>IF(COUNTIF('Aglomeracje 2022 r.'!$C$13:$C$207,' Dane pomocnicze (ze spr. 21)'!C1381)=1,"TAK",IF(COUNTIF('Aglomeracje 2022 r.'!$C$13:$C$207,' Dane pomocnicze (ze spr. 21)'!C1381)&gt;1,"TAK, UWAGA, wystepuje w sprawozdaniu więcej niż jeden raz!!!","BRAK"))</f>
        <v>BRAK</v>
      </c>
      <c r="C1381" s="53" t="s">
        <v>1472</v>
      </c>
      <c r="D1381" s="53" t="s">
        <v>1702</v>
      </c>
      <c r="E1381" s="53" t="s">
        <v>1639</v>
      </c>
      <c r="F1381" s="53" t="s">
        <v>1640</v>
      </c>
      <c r="G1381" s="53" t="s">
        <v>1703</v>
      </c>
      <c r="H1381" s="53" t="s">
        <v>1690</v>
      </c>
      <c r="I1381" s="53" t="s">
        <v>1635</v>
      </c>
      <c r="J1381" s="53" t="s">
        <v>1636</v>
      </c>
      <c r="K1381" s="53" t="s">
        <v>1702</v>
      </c>
      <c r="L1381" s="53" t="s">
        <v>3669</v>
      </c>
      <c r="M1381" s="53" t="s">
        <v>1702</v>
      </c>
      <c r="N1381" s="53" t="s">
        <v>3708</v>
      </c>
      <c r="O1381" s="54">
        <v>15558</v>
      </c>
      <c r="P1381" s="53" t="s">
        <v>3709</v>
      </c>
      <c r="Q1381" s="53">
        <v>1</v>
      </c>
      <c r="R1381" s="55">
        <v>51.524369999999998</v>
      </c>
      <c r="S1381" s="55">
        <v>17.272919999999999</v>
      </c>
      <c r="T1381" s="55">
        <v>51.243099999999998</v>
      </c>
      <c r="U1381" s="55">
        <v>16.571200000000001</v>
      </c>
      <c r="V1381" s="53" t="s">
        <v>96</v>
      </c>
      <c r="W1381" s="85">
        <v>0.39</v>
      </c>
      <c r="X1381" s="87">
        <v>4.83</v>
      </c>
      <c r="Y1381" s="1" t="s">
        <v>7800</v>
      </c>
    </row>
    <row r="1382" spans="1:25" ht="50.1" hidden="1" customHeight="1" x14ac:dyDescent="0.25">
      <c r="A1382" s="53" t="s">
        <v>96</v>
      </c>
      <c r="B1382" s="53" t="str">
        <f>IF(COUNTIF('Aglomeracje 2022 r.'!$C$13:$C$207,' Dane pomocnicze (ze spr. 21)'!C1382)=1,"TAK",IF(COUNTIF('Aglomeracje 2022 r.'!$C$13:$C$207,' Dane pomocnicze (ze spr. 21)'!C1382)&gt;1,"TAK, UWAGA, wystepuje w sprawozdaniu więcej niż jeden raz!!!","BRAK"))</f>
        <v>BRAK</v>
      </c>
      <c r="C1382" s="53" t="s">
        <v>1473</v>
      </c>
      <c r="D1382" s="53" t="s">
        <v>1704</v>
      </c>
      <c r="E1382" s="53" t="s">
        <v>1639</v>
      </c>
      <c r="F1382" s="53" t="s">
        <v>1640</v>
      </c>
      <c r="G1382" s="53" t="s">
        <v>1705</v>
      </c>
      <c r="H1382" s="53" t="s">
        <v>96</v>
      </c>
      <c r="I1382" s="53" t="s">
        <v>1635</v>
      </c>
      <c r="J1382" s="53" t="s">
        <v>1636</v>
      </c>
      <c r="K1382" s="53" t="s">
        <v>1704</v>
      </c>
      <c r="L1382" s="53" t="s">
        <v>3641</v>
      </c>
      <c r="M1382" s="53" t="s">
        <v>3710</v>
      </c>
      <c r="N1382" s="53" t="s">
        <v>3711</v>
      </c>
      <c r="O1382" s="54">
        <v>17476</v>
      </c>
      <c r="P1382" s="53" t="s">
        <v>1473</v>
      </c>
      <c r="Q1382" s="53">
        <v>1</v>
      </c>
      <c r="R1382" s="55">
        <v>50.779400000000003</v>
      </c>
      <c r="S1382" s="55">
        <v>17.063300000000002</v>
      </c>
      <c r="T1382" s="55">
        <v>50.811900000000001</v>
      </c>
      <c r="U1382" s="55">
        <v>17.0915</v>
      </c>
      <c r="V1382" s="53" t="s">
        <v>96</v>
      </c>
      <c r="W1382" s="85">
        <v>0</v>
      </c>
      <c r="X1382" s="87">
        <v>5.5</v>
      </c>
      <c r="Y1382" s="1" t="s">
        <v>7343</v>
      </c>
    </row>
    <row r="1383" spans="1:25" ht="50.1" hidden="1" customHeight="1" x14ac:dyDescent="0.25">
      <c r="A1383" s="53" t="s">
        <v>96</v>
      </c>
      <c r="B1383" s="53" t="str">
        <f>IF(COUNTIF('Aglomeracje 2022 r.'!$C$13:$C$207,' Dane pomocnicze (ze spr. 21)'!C1383)=1,"TAK",IF(COUNTIF('Aglomeracje 2022 r.'!$C$13:$C$207,' Dane pomocnicze (ze spr. 21)'!C1383)&gt;1,"TAK, UWAGA, wystepuje w sprawozdaniu więcej niż jeden raz!!!","BRAK"))</f>
        <v>BRAK</v>
      </c>
      <c r="C1383" s="53" t="s">
        <v>1474</v>
      </c>
      <c r="D1383" s="53" t="s">
        <v>1648</v>
      </c>
      <c r="E1383" s="53" t="s">
        <v>1639</v>
      </c>
      <c r="F1383" s="53" t="s">
        <v>1640</v>
      </c>
      <c r="G1383" s="53" t="s">
        <v>1706</v>
      </c>
      <c r="H1383" s="53" t="s">
        <v>1648</v>
      </c>
      <c r="I1383" s="53" t="s">
        <v>1635</v>
      </c>
      <c r="J1383" s="53" t="s">
        <v>1636</v>
      </c>
      <c r="K1383" s="53" t="s">
        <v>1648</v>
      </c>
      <c r="L1383" s="53" t="s">
        <v>3641</v>
      </c>
      <c r="M1383" s="53" t="s">
        <v>3712</v>
      </c>
      <c r="N1383" s="53" t="s">
        <v>3713</v>
      </c>
      <c r="O1383" s="54">
        <v>12398</v>
      </c>
      <c r="P1383" s="53" t="s">
        <v>3714</v>
      </c>
      <c r="Q1383" s="53">
        <v>1</v>
      </c>
      <c r="R1383" s="55">
        <v>51.109299999999998</v>
      </c>
      <c r="S1383" s="55">
        <v>15.581</v>
      </c>
      <c r="T1383" s="55">
        <v>51.118400000000001</v>
      </c>
      <c r="U1383" s="55">
        <v>15.5878</v>
      </c>
      <c r="V1383" s="53" t="s">
        <v>96</v>
      </c>
      <c r="W1383" s="85">
        <v>0</v>
      </c>
      <c r="X1383" s="87">
        <v>0</v>
      </c>
      <c r="Y1383" s="1" t="s">
        <v>7166</v>
      </c>
    </row>
    <row r="1384" spans="1:25" ht="50.1" hidden="1" customHeight="1" x14ac:dyDescent="0.25">
      <c r="A1384" s="53" t="s">
        <v>96</v>
      </c>
      <c r="B1384" s="53" t="str">
        <f>IF(COUNTIF('Aglomeracje 2022 r.'!$C$13:$C$207,' Dane pomocnicze (ze spr. 21)'!C1384)=1,"TAK",IF(COUNTIF('Aglomeracje 2022 r.'!$C$13:$C$207,' Dane pomocnicze (ze spr. 21)'!C1384)&gt;1,"TAK, UWAGA, wystepuje w sprawozdaniu więcej niż jeden raz!!!","BRAK"))</f>
        <v>BRAK</v>
      </c>
      <c r="C1384" s="53" t="s">
        <v>1475</v>
      </c>
      <c r="D1384" s="53" t="s">
        <v>1707</v>
      </c>
      <c r="E1384" s="53" t="s">
        <v>1639</v>
      </c>
      <c r="F1384" s="53" t="s">
        <v>1640</v>
      </c>
      <c r="G1384" s="53" t="s">
        <v>1682</v>
      </c>
      <c r="H1384" s="53" t="s">
        <v>1648</v>
      </c>
      <c r="I1384" s="53" t="s">
        <v>1635</v>
      </c>
      <c r="J1384" s="53" t="s">
        <v>1636</v>
      </c>
      <c r="K1384" s="53" t="s">
        <v>1707</v>
      </c>
      <c r="L1384" s="53" t="s">
        <v>3715</v>
      </c>
      <c r="M1384" s="53" t="s">
        <v>3716</v>
      </c>
      <c r="N1384" s="53" t="s">
        <v>3717</v>
      </c>
      <c r="O1384" s="54">
        <v>15232</v>
      </c>
      <c r="P1384" s="53" t="s">
        <v>3718</v>
      </c>
      <c r="Q1384" s="53">
        <v>1</v>
      </c>
      <c r="R1384" s="55">
        <v>50.8292</v>
      </c>
      <c r="S1384" s="55">
        <v>15.789199999999999</v>
      </c>
      <c r="T1384" s="55">
        <v>50.829300000000003</v>
      </c>
      <c r="U1384" s="55">
        <v>15.7805</v>
      </c>
      <c r="V1384" s="53" t="s">
        <v>96</v>
      </c>
      <c r="W1384" s="85">
        <v>0</v>
      </c>
      <c r="X1384" s="87">
        <v>0</v>
      </c>
      <c r="Y1384" s="1" t="s">
        <v>7166</v>
      </c>
    </row>
    <row r="1385" spans="1:25" ht="50.1" hidden="1" customHeight="1" x14ac:dyDescent="0.25">
      <c r="A1385" s="53" t="s">
        <v>96</v>
      </c>
      <c r="B1385" s="53" t="str">
        <f>IF(COUNTIF('Aglomeracje 2022 r.'!$C$13:$C$207,' Dane pomocnicze (ze spr. 21)'!C1385)=1,"TAK",IF(COUNTIF('Aglomeracje 2022 r.'!$C$13:$C$207,' Dane pomocnicze (ze spr. 21)'!C1385)&gt;1,"TAK, UWAGA, wystepuje w sprawozdaniu więcej niż jeden raz!!!","BRAK"))</f>
        <v>BRAK</v>
      </c>
      <c r="C1385" s="53" t="s">
        <v>1476</v>
      </c>
      <c r="D1385" s="53" t="s">
        <v>1708</v>
      </c>
      <c r="E1385" s="53" t="s">
        <v>1639</v>
      </c>
      <c r="F1385" s="53" t="s">
        <v>1640</v>
      </c>
      <c r="G1385" s="53" t="s">
        <v>1660</v>
      </c>
      <c r="H1385" s="53" t="s">
        <v>1648</v>
      </c>
      <c r="I1385" s="53" t="s">
        <v>1635</v>
      </c>
      <c r="J1385" s="53" t="s">
        <v>1636</v>
      </c>
      <c r="K1385" s="53" t="s">
        <v>1708</v>
      </c>
      <c r="L1385" s="53" t="s">
        <v>3669</v>
      </c>
      <c r="M1385" s="53" t="s">
        <v>1708</v>
      </c>
      <c r="N1385" s="53" t="s">
        <v>3719</v>
      </c>
      <c r="O1385" s="54">
        <v>14379</v>
      </c>
      <c r="P1385" s="53" t="s">
        <v>3720</v>
      </c>
      <c r="Q1385" s="53">
        <v>1</v>
      </c>
      <c r="R1385" s="55">
        <v>51.197000000000003</v>
      </c>
      <c r="S1385" s="55">
        <v>15.196999999999999</v>
      </c>
      <c r="T1385" s="55">
        <v>51.202300000000001</v>
      </c>
      <c r="U1385" s="55">
        <v>15.3963</v>
      </c>
      <c r="V1385" s="53" t="s">
        <v>96</v>
      </c>
      <c r="W1385" s="85">
        <v>1.25</v>
      </c>
      <c r="X1385" s="87">
        <v>0</v>
      </c>
      <c r="Y1385" s="1" t="s">
        <v>7623</v>
      </c>
    </row>
    <row r="1386" spans="1:25" ht="50.1" hidden="1" customHeight="1" x14ac:dyDescent="0.25">
      <c r="A1386" s="53" t="s">
        <v>96</v>
      </c>
      <c r="B1386" s="53" t="str">
        <f>IF(COUNTIF('Aglomeracje 2022 r.'!$C$13:$C$207,' Dane pomocnicze (ze spr. 21)'!C1386)=1,"TAK",IF(COUNTIF('Aglomeracje 2022 r.'!$C$13:$C$207,' Dane pomocnicze (ze spr. 21)'!C1386)&gt;1,"TAK, UWAGA, wystepuje w sprawozdaniu więcej niż jeden raz!!!","BRAK"))</f>
        <v>BRAK</v>
      </c>
      <c r="C1386" s="53" t="s">
        <v>1477</v>
      </c>
      <c r="D1386" s="53" t="s">
        <v>1709</v>
      </c>
      <c r="E1386" s="53" t="s">
        <v>1639</v>
      </c>
      <c r="F1386" s="53" t="s">
        <v>1640</v>
      </c>
      <c r="G1386" s="53" t="s">
        <v>1653</v>
      </c>
      <c r="H1386" s="53" t="s">
        <v>1644</v>
      </c>
      <c r="I1386" s="53" t="s">
        <v>1635</v>
      </c>
      <c r="J1386" s="53" t="s">
        <v>1636</v>
      </c>
      <c r="K1386" s="53" t="s">
        <v>1709</v>
      </c>
      <c r="L1386" s="53" t="s">
        <v>3669</v>
      </c>
      <c r="M1386" s="53" t="s">
        <v>3721</v>
      </c>
      <c r="N1386" s="53" t="s">
        <v>3722</v>
      </c>
      <c r="O1386" s="54">
        <v>18760</v>
      </c>
      <c r="P1386" s="53" t="s">
        <v>3723</v>
      </c>
      <c r="Q1386" s="53">
        <v>1</v>
      </c>
      <c r="R1386" s="55">
        <v>50.944000000000003</v>
      </c>
      <c r="S1386" s="55">
        <v>16.4922</v>
      </c>
      <c r="T1386" s="55">
        <v>50.953899999999997</v>
      </c>
      <c r="U1386" s="55">
        <v>16.5046</v>
      </c>
      <c r="V1386" s="53" t="s">
        <v>96</v>
      </c>
      <c r="W1386" s="85">
        <v>15.3</v>
      </c>
      <c r="X1386" s="87">
        <v>0.5</v>
      </c>
      <c r="Y1386" s="1" t="s">
        <v>7801</v>
      </c>
    </row>
    <row r="1387" spans="1:25" ht="50.1" hidden="1" customHeight="1" x14ac:dyDescent="0.25">
      <c r="A1387" s="53" t="s">
        <v>96</v>
      </c>
      <c r="B1387" s="53" t="str">
        <f>IF(COUNTIF('Aglomeracje 2022 r.'!$C$13:$C$207,' Dane pomocnicze (ze spr. 21)'!C1387)=1,"TAK",IF(COUNTIF('Aglomeracje 2022 r.'!$C$13:$C$207,' Dane pomocnicze (ze spr. 21)'!C1387)&gt;1,"TAK, UWAGA, wystepuje w sprawozdaniu więcej niż jeden raz!!!","BRAK"))</f>
        <v>BRAK</v>
      </c>
      <c r="C1387" s="53" t="s">
        <v>1478</v>
      </c>
      <c r="D1387" s="53" t="s">
        <v>1710</v>
      </c>
      <c r="E1387" s="53" t="s">
        <v>1639</v>
      </c>
      <c r="F1387" s="53" t="s">
        <v>1640</v>
      </c>
      <c r="G1387" s="53" t="s">
        <v>1685</v>
      </c>
      <c r="H1387" s="53" t="s">
        <v>1644</v>
      </c>
      <c r="I1387" s="53" t="s">
        <v>1635</v>
      </c>
      <c r="J1387" s="53" t="s">
        <v>1636</v>
      </c>
      <c r="K1387" s="53" t="s">
        <v>1710</v>
      </c>
      <c r="L1387" s="53" t="s">
        <v>3715</v>
      </c>
      <c r="M1387" s="53" t="s">
        <v>3724</v>
      </c>
      <c r="N1387" s="53" t="s">
        <v>3725</v>
      </c>
      <c r="O1387" s="54">
        <v>15946</v>
      </c>
      <c r="P1387" s="53" t="s">
        <v>3726</v>
      </c>
      <c r="Q1387" s="53">
        <v>1</v>
      </c>
      <c r="R1387" s="55">
        <v>50.703063999999998</v>
      </c>
      <c r="S1387" s="55">
        <v>16.438814199999999</v>
      </c>
      <c r="T1387" s="55">
        <v>50.758299999999998</v>
      </c>
      <c r="U1387" s="55">
        <v>16.4237</v>
      </c>
      <c r="V1387" s="53" t="s">
        <v>96</v>
      </c>
      <c r="W1387" s="85">
        <v>1.24</v>
      </c>
      <c r="X1387" s="87">
        <v>0.2</v>
      </c>
      <c r="Y1387" s="1" t="s">
        <v>7802</v>
      </c>
    </row>
    <row r="1388" spans="1:25" ht="50.1" hidden="1" customHeight="1" x14ac:dyDescent="0.25">
      <c r="A1388" s="53" t="s">
        <v>96</v>
      </c>
      <c r="B1388" s="53" t="str">
        <f>IF(COUNTIF('Aglomeracje 2022 r.'!$C$13:$C$207,' Dane pomocnicze (ze spr. 21)'!C1388)=1,"TAK",IF(COUNTIF('Aglomeracje 2022 r.'!$C$13:$C$207,' Dane pomocnicze (ze spr. 21)'!C1388)&gt;1,"TAK, UWAGA, wystepuje w sprawozdaniu więcej niż jeden raz!!!","BRAK"))</f>
        <v>BRAK</v>
      </c>
      <c r="C1388" s="53" t="s">
        <v>1479</v>
      </c>
      <c r="D1388" s="53" t="s">
        <v>1711</v>
      </c>
      <c r="E1388" s="53" t="s">
        <v>1639</v>
      </c>
      <c r="F1388" s="53" t="s">
        <v>1640</v>
      </c>
      <c r="G1388" s="53" t="s">
        <v>1712</v>
      </c>
      <c r="H1388" s="53" t="s">
        <v>96</v>
      </c>
      <c r="I1388" s="53" t="s">
        <v>1635</v>
      </c>
      <c r="J1388" s="53" t="s">
        <v>1636</v>
      </c>
      <c r="K1388" s="53" t="s">
        <v>1711</v>
      </c>
      <c r="L1388" s="53" t="s">
        <v>3669</v>
      </c>
      <c r="M1388" s="53" t="s">
        <v>1711</v>
      </c>
      <c r="N1388" s="53" t="s">
        <v>3727</v>
      </c>
      <c r="O1388" s="54">
        <v>24920</v>
      </c>
      <c r="P1388" s="53" t="s">
        <v>3728</v>
      </c>
      <c r="Q1388" s="53">
        <v>1</v>
      </c>
      <c r="R1388" s="55">
        <v>51.163699999999999</v>
      </c>
      <c r="S1388" s="55">
        <v>16.595500000000001</v>
      </c>
      <c r="T1388" s="55">
        <v>51.180700000000002</v>
      </c>
      <c r="U1388" s="55">
        <v>16.605799999999999</v>
      </c>
      <c r="V1388" s="53" t="s">
        <v>96</v>
      </c>
      <c r="W1388" s="85">
        <v>0</v>
      </c>
      <c r="X1388" s="87">
        <v>0</v>
      </c>
      <c r="Y1388" s="1" t="s">
        <v>7166</v>
      </c>
    </row>
    <row r="1389" spans="1:25" ht="50.1" hidden="1" customHeight="1" x14ac:dyDescent="0.25">
      <c r="A1389" s="53" t="s">
        <v>96</v>
      </c>
      <c r="B1389" s="53" t="str">
        <f>IF(COUNTIF('Aglomeracje 2022 r.'!$C$13:$C$207,' Dane pomocnicze (ze spr. 21)'!C1389)=1,"TAK",IF(COUNTIF('Aglomeracje 2022 r.'!$C$13:$C$207,' Dane pomocnicze (ze spr. 21)'!C1389)&gt;1,"TAK, UWAGA, wystepuje w sprawozdaniu więcej niż jeden raz!!!","BRAK"))</f>
        <v>BRAK</v>
      </c>
      <c r="C1389" s="53" t="s">
        <v>1480</v>
      </c>
      <c r="D1389" s="53" t="s">
        <v>1713</v>
      </c>
      <c r="E1389" s="53" t="s">
        <v>1639</v>
      </c>
      <c r="F1389" s="53" t="s">
        <v>1640</v>
      </c>
      <c r="G1389" s="53" t="s">
        <v>1669</v>
      </c>
      <c r="H1389" s="53" t="s">
        <v>96</v>
      </c>
      <c r="I1389" s="53" t="s">
        <v>1635</v>
      </c>
      <c r="J1389" s="53" t="s">
        <v>1636</v>
      </c>
      <c r="K1389" s="53" t="s">
        <v>1713</v>
      </c>
      <c r="L1389" s="53" t="s">
        <v>3669</v>
      </c>
      <c r="M1389" s="53" t="s">
        <v>1713</v>
      </c>
      <c r="N1389" s="53" t="s">
        <v>3729</v>
      </c>
      <c r="O1389" s="54">
        <v>30364</v>
      </c>
      <c r="P1389" s="53" t="s">
        <v>3730</v>
      </c>
      <c r="Q1389" s="53">
        <v>1</v>
      </c>
      <c r="R1389" s="55">
        <v>51.04</v>
      </c>
      <c r="S1389" s="55">
        <v>17.3505</v>
      </c>
      <c r="T1389" s="55">
        <v>51.017099999999999</v>
      </c>
      <c r="U1389" s="55">
        <v>17.283799999999999</v>
      </c>
      <c r="V1389" s="53" t="s">
        <v>96</v>
      </c>
      <c r="W1389" s="85">
        <v>15.19</v>
      </c>
      <c r="X1389" s="87">
        <v>5</v>
      </c>
      <c r="Y1389" s="1" t="s">
        <v>7803</v>
      </c>
    </row>
    <row r="1390" spans="1:25" ht="50.1" hidden="1" customHeight="1" x14ac:dyDescent="0.25">
      <c r="A1390" s="53" t="s">
        <v>96</v>
      </c>
      <c r="B1390" s="53" t="str">
        <f>IF(COUNTIF('Aglomeracje 2022 r.'!$C$13:$C$207,' Dane pomocnicze (ze spr. 21)'!C1390)=1,"TAK",IF(COUNTIF('Aglomeracje 2022 r.'!$C$13:$C$207,' Dane pomocnicze (ze spr. 21)'!C1390)&gt;1,"TAK, UWAGA, wystepuje w sprawozdaniu więcej niż jeden raz!!!","BRAK"))</f>
        <v>BRAK</v>
      </c>
      <c r="C1390" s="53" t="s">
        <v>1481</v>
      </c>
      <c r="D1390" s="53" t="s">
        <v>1714</v>
      </c>
      <c r="E1390" s="53" t="s">
        <v>1639</v>
      </c>
      <c r="F1390" s="53" t="s">
        <v>1640</v>
      </c>
      <c r="G1390" s="53" t="s">
        <v>1694</v>
      </c>
      <c r="H1390" s="53" t="s">
        <v>96</v>
      </c>
      <c r="I1390" s="53" t="s">
        <v>1635</v>
      </c>
      <c r="J1390" s="53" t="s">
        <v>1636</v>
      </c>
      <c r="K1390" s="53" t="s">
        <v>1714</v>
      </c>
      <c r="L1390" s="53" t="s">
        <v>3669</v>
      </c>
      <c r="M1390" s="53" t="s">
        <v>1714</v>
      </c>
      <c r="N1390" s="53" t="s">
        <v>3731</v>
      </c>
      <c r="O1390" s="54">
        <v>17736</v>
      </c>
      <c r="P1390" s="53" t="s">
        <v>3732</v>
      </c>
      <c r="Q1390" s="53">
        <v>1</v>
      </c>
      <c r="R1390" s="55">
        <v>51.336303039999997</v>
      </c>
      <c r="S1390" s="55">
        <v>16.648260650000001</v>
      </c>
      <c r="T1390" s="55">
        <v>51.344799999999999</v>
      </c>
      <c r="U1390" s="55">
        <v>16.61263958</v>
      </c>
      <c r="V1390" s="53" t="s">
        <v>96</v>
      </c>
      <c r="W1390" s="85">
        <v>0</v>
      </c>
      <c r="X1390" s="87">
        <v>0</v>
      </c>
      <c r="Y1390" s="1" t="s">
        <v>7166</v>
      </c>
    </row>
    <row r="1391" spans="1:25" ht="50.1" hidden="1" customHeight="1" x14ac:dyDescent="0.25">
      <c r="A1391" s="53" t="s">
        <v>96</v>
      </c>
      <c r="B1391" s="53" t="str">
        <f>IF(COUNTIF('Aglomeracje 2022 r.'!$C$13:$C$207,' Dane pomocnicze (ze spr. 21)'!C1391)=1,"TAK",IF(COUNTIF('Aglomeracje 2022 r.'!$C$13:$C$207,' Dane pomocnicze (ze spr. 21)'!C1391)&gt;1,"TAK, UWAGA, wystepuje w sprawozdaniu więcej niż jeden raz!!!","BRAK"))</f>
        <v>BRAK</v>
      </c>
      <c r="C1391" s="53" t="s">
        <v>1482</v>
      </c>
      <c r="D1391" s="53" t="s">
        <v>1715</v>
      </c>
      <c r="E1391" s="53" t="s">
        <v>1639</v>
      </c>
      <c r="F1391" s="53" t="s">
        <v>1640</v>
      </c>
      <c r="G1391" s="53" t="s">
        <v>1680</v>
      </c>
      <c r="H1391" s="53" t="s">
        <v>96</v>
      </c>
      <c r="I1391" s="53" t="s">
        <v>1635</v>
      </c>
      <c r="J1391" s="53" t="s">
        <v>1636</v>
      </c>
      <c r="K1391" s="53" t="s">
        <v>1715</v>
      </c>
      <c r="L1391" s="53" t="s">
        <v>3715</v>
      </c>
      <c r="M1391" s="53" t="s">
        <v>1715</v>
      </c>
      <c r="N1391" s="53" t="s">
        <v>3733</v>
      </c>
      <c r="O1391" s="54">
        <v>33701</v>
      </c>
      <c r="P1391" s="53" t="s">
        <v>3734</v>
      </c>
      <c r="Q1391" s="53">
        <v>1</v>
      </c>
      <c r="R1391" s="55">
        <v>51.176200000000001</v>
      </c>
      <c r="S1391" s="55">
        <v>17.2011</v>
      </c>
      <c r="T1391" s="55">
        <v>51.164999999999999</v>
      </c>
      <c r="U1391" s="55">
        <v>17.177499999999998</v>
      </c>
      <c r="V1391" s="53" t="s">
        <v>96</v>
      </c>
      <c r="W1391" s="85">
        <v>69.8</v>
      </c>
      <c r="X1391" s="87">
        <v>0</v>
      </c>
      <c r="Y1391" s="1" t="s">
        <v>7804</v>
      </c>
    </row>
    <row r="1392" spans="1:25" ht="50.1" hidden="1" customHeight="1" x14ac:dyDescent="0.25">
      <c r="A1392" s="53" t="s">
        <v>96</v>
      </c>
      <c r="B1392" s="53" t="str">
        <f>IF(COUNTIF('Aglomeracje 2022 r.'!$C$13:$C$207,' Dane pomocnicze (ze spr. 21)'!C1392)=1,"TAK",IF(COUNTIF('Aglomeracje 2022 r.'!$C$13:$C$207,' Dane pomocnicze (ze spr. 21)'!C1392)&gt;1,"TAK, UWAGA, wystepuje w sprawozdaniu więcej niż jeden raz!!!","BRAK"))</f>
        <v>BRAK</v>
      </c>
      <c r="C1392" s="53" t="s">
        <v>1483</v>
      </c>
      <c r="D1392" s="53" t="s">
        <v>1716</v>
      </c>
      <c r="E1392" s="53" t="s">
        <v>1639</v>
      </c>
      <c r="F1392" s="53" t="s">
        <v>1640</v>
      </c>
      <c r="G1392" s="53" t="s">
        <v>1654</v>
      </c>
      <c r="H1392" s="53" t="s">
        <v>1672</v>
      </c>
      <c r="I1392" s="53" t="s">
        <v>1657</v>
      </c>
      <c r="J1392" s="53" t="s">
        <v>1717</v>
      </c>
      <c r="K1392" s="53" t="s">
        <v>3735</v>
      </c>
      <c r="L1392" s="53" t="s">
        <v>3617</v>
      </c>
      <c r="M1392" s="53" t="s">
        <v>3736</v>
      </c>
      <c r="N1392" s="53" t="s">
        <v>3737</v>
      </c>
      <c r="O1392" s="54">
        <v>16182</v>
      </c>
      <c r="P1392" s="53" t="s">
        <v>3738</v>
      </c>
      <c r="Q1392" s="53">
        <v>1</v>
      </c>
      <c r="R1392" s="55">
        <v>50.262300000000003</v>
      </c>
      <c r="S1392" s="55">
        <v>16.142600000000002</v>
      </c>
      <c r="T1392" s="55">
        <v>50.436399999999999</v>
      </c>
      <c r="U1392" s="55">
        <v>16.222799999999999</v>
      </c>
      <c r="V1392" s="53" t="s">
        <v>96</v>
      </c>
      <c r="W1392" s="85">
        <v>1</v>
      </c>
      <c r="X1392" s="87">
        <v>0</v>
      </c>
      <c r="Y1392" s="1" t="s">
        <v>7252</v>
      </c>
    </row>
    <row r="1393" spans="1:25" ht="50.1" hidden="1" customHeight="1" x14ac:dyDescent="0.25">
      <c r="A1393" s="53" t="s">
        <v>96</v>
      </c>
      <c r="B1393" s="53" t="str">
        <f>IF(COUNTIF('Aglomeracje 2022 r.'!$C$13:$C$207,' Dane pomocnicze (ze spr. 21)'!C1393)=1,"TAK",IF(COUNTIF('Aglomeracje 2022 r.'!$C$13:$C$207,' Dane pomocnicze (ze spr. 21)'!C1393)&gt;1,"TAK, UWAGA, wystepuje w sprawozdaniu więcej niż jeden raz!!!","BRAK"))</f>
        <v>BRAK</v>
      </c>
      <c r="C1393" s="53" t="s">
        <v>1484</v>
      </c>
      <c r="D1393" s="53" t="s">
        <v>1718</v>
      </c>
      <c r="E1393" s="53" t="s">
        <v>1639</v>
      </c>
      <c r="F1393" s="53" t="s">
        <v>1640</v>
      </c>
      <c r="G1393" s="53" t="s">
        <v>1667</v>
      </c>
      <c r="H1393" s="53" t="s">
        <v>1719</v>
      </c>
      <c r="I1393" s="53" t="s">
        <v>1635</v>
      </c>
      <c r="J1393" s="53" t="s">
        <v>1636</v>
      </c>
      <c r="K1393" s="53" t="s">
        <v>1718</v>
      </c>
      <c r="L1393" s="53" t="s">
        <v>3669</v>
      </c>
      <c r="M1393" s="53" t="s">
        <v>3739</v>
      </c>
      <c r="N1393" s="53" t="s">
        <v>3740</v>
      </c>
      <c r="O1393" s="54">
        <v>10725</v>
      </c>
      <c r="P1393" s="53" t="s">
        <v>3741</v>
      </c>
      <c r="Q1393" s="53">
        <v>1</v>
      </c>
      <c r="R1393" s="55">
        <v>51.309480000000001</v>
      </c>
      <c r="S1393" s="55">
        <v>17.722069999999999</v>
      </c>
      <c r="T1393" s="55">
        <v>51.318890000000003</v>
      </c>
      <c r="U1393" s="55">
        <v>17.718399999999999</v>
      </c>
      <c r="V1393" s="53" t="s">
        <v>96</v>
      </c>
      <c r="W1393" s="85">
        <v>3.4</v>
      </c>
      <c r="X1393" s="87">
        <v>0</v>
      </c>
      <c r="Y1393" s="1" t="s">
        <v>7805</v>
      </c>
    </row>
    <row r="1394" spans="1:25" ht="50.1" hidden="1" customHeight="1" x14ac:dyDescent="0.25">
      <c r="A1394" s="53" t="s">
        <v>96</v>
      </c>
      <c r="B1394" s="53" t="str">
        <f>IF(COUNTIF('Aglomeracje 2022 r.'!$C$13:$C$207,' Dane pomocnicze (ze spr. 21)'!C1394)=1,"TAK",IF(COUNTIF('Aglomeracje 2022 r.'!$C$13:$C$207,' Dane pomocnicze (ze spr. 21)'!C1394)&gt;1,"TAK, UWAGA, wystepuje w sprawozdaniu więcej niż jeden raz!!!","BRAK"))</f>
        <v>BRAK</v>
      </c>
      <c r="C1394" s="53" t="s">
        <v>1485</v>
      </c>
      <c r="D1394" s="53" t="s">
        <v>1720</v>
      </c>
      <c r="E1394" s="53" t="s">
        <v>1639</v>
      </c>
      <c r="F1394" s="53" t="s">
        <v>1640</v>
      </c>
      <c r="G1394" s="53" t="s">
        <v>1682</v>
      </c>
      <c r="H1394" s="53" t="s">
        <v>1648</v>
      </c>
      <c r="I1394" s="53" t="s">
        <v>1635</v>
      </c>
      <c r="J1394" s="53" t="s">
        <v>1636</v>
      </c>
      <c r="K1394" s="53" t="s">
        <v>1720</v>
      </c>
      <c r="L1394" s="53" t="s">
        <v>3617</v>
      </c>
      <c r="M1394" s="53" t="s">
        <v>3742</v>
      </c>
      <c r="N1394" s="53" t="s">
        <v>3743</v>
      </c>
      <c r="O1394" s="54">
        <v>7313</v>
      </c>
      <c r="P1394" s="53" t="s">
        <v>3744</v>
      </c>
      <c r="Q1394" s="53">
        <v>1</v>
      </c>
      <c r="R1394" s="55">
        <v>50.848500000000001</v>
      </c>
      <c r="S1394" s="55">
        <v>15.5953</v>
      </c>
      <c r="T1394" s="55">
        <v>50.854999999999997</v>
      </c>
      <c r="U1394" s="55">
        <v>15.6265</v>
      </c>
      <c r="V1394" s="53" t="s">
        <v>96</v>
      </c>
      <c r="W1394" s="85">
        <v>29.2</v>
      </c>
      <c r="X1394" s="87">
        <v>0</v>
      </c>
      <c r="Y1394" s="1" t="s">
        <v>7387</v>
      </c>
    </row>
    <row r="1395" spans="1:25" ht="50.1" hidden="1" customHeight="1" x14ac:dyDescent="0.25">
      <c r="A1395" s="53" t="s">
        <v>96</v>
      </c>
      <c r="B1395" s="53" t="str">
        <f>IF(COUNTIF('Aglomeracje 2022 r.'!$C$13:$C$207,' Dane pomocnicze (ze spr. 21)'!C1395)=1,"TAK",IF(COUNTIF('Aglomeracje 2022 r.'!$C$13:$C$207,' Dane pomocnicze (ze spr. 21)'!C1395)&gt;1,"TAK, UWAGA, wystepuje w sprawozdaniu więcej niż jeden raz!!!","BRAK"))</f>
        <v>BRAK</v>
      </c>
      <c r="C1395" s="53" t="s">
        <v>1486</v>
      </c>
      <c r="D1395" s="53" t="s">
        <v>1721</v>
      </c>
      <c r="E1395" s="53" t="s">
        <v>1639</v>
      </c>
      <c r="F1395" s="53" t="s">
        <v>1640</v>
      </c>
      <c r="G1395" s="53" t="s">
        <v>1655</v>
      </c>
      <c r="H1395" s="53" t="s">
        <v>1672</v>
      </c>
      <c r="I1395" s="53" t="s">
        <v>1635</v>
      </c>
      <c r="J1395" s="53" t="s">
        <v>1636</v>
      </c>
      <c r="K1395" s="53" t="s">
        <v>1721</v>
      </c>
      <c r="L1395" s="53" t="s">
        <v>3669</v>
      </c>
      <c r="M1395" s="53" t="s">
        <v>1721</v>
      </c>
      <c r="N1395" s="53" t="s">
        <v>3745</v>
      </c>
      <c r="O1395" s="54">
        <v>11632</v>
      </c>
      <c r="P1395" s="53" t="s">
        <v>1486</v>
      </c>
      <c r="Q1395" s="53">
        <v>1</v>
      </c>
      <c r="R1395" s="55">
        <v>50.3003</v>
      </c>
      <c r="S1395" s="55">
        <v>16.650200000000002</v>
      </c>
      <c r="T1395" s="55">
        <v>50.300800000000002</v>
      </c>
      <c r="U1395" s="55">
        <v>16.657499999999999</v>
      </c>
      <c r="V1395" s="53" t="s">
        <v>96</v>
      </c>
      <c r="W1395" s="85">
        <v>0.6</v>
      </c>
      <c r="X1395" s="87">
        <v>0.2</v>
      </c>
      <c r="Y1395" s="1" t="s">
        <v>7423</v>
      </c>
    </row>
    <row r="1396" spans="1:25" ht="50.1" hidden="1" customHeight="1" x14ac:dyDescent="0.25">
      <c r="A1396" s="53" t="s">
        <v>96</v>
      </c>
      <c r="B1396" s="53" t="str">
        <f>IF(COUNTIF('Aglomeracje 2022 r.'!$C$13:$C$207,' Dane pomocnicze (ze spr. 21)'!C1396)=1,"TAK",IF(COUNTIF('Aglomeracje 2022 r.'!$C$13:$C$207,' Dane pomocnicze (ze spr. 21)'!C1396)&gt;1,"TAK, UWAGA, wystepuje w sprawozdaniu więcej niż jeden raz!!!","BRAK"))</f>
        <v>BRAK</v>
      </c>
      <c r="C1396" s="53" t="s">
        <v>1487</v>
      </c>
      <c r="D1396" s="53" t="s">
        <v>1722</v>
      </c>
      <c r="E1396" s="53" t="s">
        <v>1639</v>
      </c>
      <c r="F1396" s="53" t="s">
        <v>1640</v>
      </c>
      <c r="G1396" s="53" t="s">
        <v>1696</v>
      </c>
      <c r="H1396" s="53" t="s">
        <v>1648</v>
      </c>
      <c r="I1396" s="53" t="s">
        <v>1635</v>
      </c>
      <c r="J1396" s="53" t="s">
        <v>1636</v>
      </c>
      <c r="K1396" s="53" t="s">
        <v>1722</v>
      </c>
      <c r="L1396" s="53" t="s">
        <v>3669</v>
      </c>
      <c r="M1396" s="53" t="s">
        <v>1722</v>
      </c>
      <c r="N1396" s="53" t="s">
        <v>3746</v>
      </c>
      <c r="O1396" s="54">
        <v>7429</v>
      </c>
      <c r="P1396" s="53" t="s">
        <v>3747</v>
      </c>
      <c r="Q1396" s="53">
        <v>1</v>
      </c>
      <c r="R1396" s="55">
        <v>50.706899999999997</v>
      </c>
      <c r="S1396" s="55">
        <v>16.000599999999999</v>
      </c>
      <c r="T1396" s="55">
        <v>50.718600000000002</v>
      </c>
      <c r="U1396" s="55">
        <v>15.9945</v>
      </c>
      <c r="V1396" s="53" t="s">
        <v>96</v>
      </c>
      <c r="W1396" s="85">
        <v>0.33</v>
      </c>
      <c r="X1396" s="87">
        <v>0.5</v>
      </c>
      <c r="Y1396" s="1" t="s">
        <v>7806</v>
      </c>
    </row>
    <row r="1397" spans="1:25" ht="50.1" hidden="1" customHeight="1" x14ac:dyDescent="0.25">
      <c r="A1397" s="53" t="s">
        <v>96</v>
      </c>
      <c r="B1397" s="53" t="str">
        <f>IF(COUNTIF('Aglomeracje 2022 r.'!$C$13:$C$207,' Dane pomocnicze (ze spr. 21)'!C1397)=1,"TAK",IF(COUNTIF('Aglomeracje 2022 r.'!$C$13:$C$207,' Dane pomocnicze (ze spr. 21)'!C1397)&gt;1,"TAK, UWAGA, wystepuje w sprawozdaniu więcej niż jeden raz!!!","BRAK"))</f>
        <v>BRAK</v>
      </c>
      <c r="C1397" s="53" t="s">
        <v>1488</v>
      </c>
      <c r="D1397" s="53" t="s">
        <v>1723</v>
      </c>
      <c r="E1397" s="53" t="s">
        <v>1639</v>
      </c>
      <c r="F1397" s="53" t="s">
        <v>1640</v>
      </c>
      <c r="G1397" s="53" t="s">
        <v>1724</v>
      </c>
      <c r="H1397" s="53" t="s">
        <v>96</v>
      </c>
      <c r="I1397" s="53" t="s">
        <v>1635</v>
      </c>
      <c r="J1397" s="53" t="s">
        <v>1636</v>
      </c>
      <c r="K1397" s="53" t="s">
        <v>1723</v>
      </c>
      <c r="L1397" s="53" t="s">
        <v>3669</v>
      </c>
      <c r="M1397" s="53" t="s">
        <v>1723</v>
      </c>
      <c r="N1397" s="53" t="s">
        <v>3748</v>
      </c>
      <c r="O1397" s="54">
        <v>10960</v>
      </c>
      <c r="P1397" s="53" t="s">
        <v>3749</v>
      </c>
      <c r="Q1397" s="53">
        <v>1</v>
      </c>
      <c r="R1397" s="55">
        <v>51.245899999999999</v>
      </c>
      <c r="S1397" s="55">
        <v>16.2532</v>
      </c>
      <c r="T1397" s="55">
        <v>51.253799999999998</v>
      </c>
      <c r="U1397" s="55">
        <v>16.252199999999998</v>
      </c>
      <c r="V1397" s="53" t="s">
        <v>96</v>
      </c>
      <c r="W1397" s="85">
        <v>8</v>
      </c>
      <c r="X1397" s="87">
        <v>0</v>
      </c>
      <c r="Y1397" s="1" t="s">
        <v>7202</v>
      </c>
    </row>
    <row r="1398" spans="1:25" ht="50.1" hidden="1" customHeight="1" x14ac:dyDescent="0.25">
      <c r="A1398" s="53" t="s">
        <v>96</v>
      </c>
      <c r="B1398" s="53" t="str">
        <f>IF(COUNTIF('Aglomeracje 2022 r.'!$C$13:$C$207,' Dane pomocnicze (ze spr. 21)'!C1398)=1,"TAK",IF(COUNTIF('Aglomeracje 2022 r.'!$C$13:$C$207,' Dane pomocnicze (ze spr. 21)'!C1398)&gt;1,"TAK, UWAGA, wystepuje w sprawozdaniu więcej niż jeden raz!!!","BRAK"))</f>
        <v>BRAK</v>
      </c>
      <c r="C1398" s="53" t="s">
        <v>1489</v>
      </c>
      <c r="D1398" s="53" t="s">
        <v>1725</v>
      </c>
      <c r="E1398" s="53" t="s">
        <v>1639</v>
      </c>
      <c r="F1398" s="53" t="s">
        <v>1640</v>
      </c>
      <c r="G1398" s="53" t="s">
        <v>1662</v>
      </c>
      <c r="H1398" s="53" t="s">
        <v>1648</v>
      </c>
      <c r="I1398" s="53" t="s">
        <v>1635</v>
      </c>
      <c r="J1398" s="53" t="s">
        <v>1636</v>
      </c>
      <c r="K1398" s="53" t="s">
        <v>1725</v>
      </c>
      <c r="L1398" s="53" t="s">
        <v>3641</v>
      </c>
      <c r="M1398" s="53" t="s">
        <v>3750</v>
      </c>
      <c r="N1398" s="53" t="s">
        <v>3751</v>
      </c>
      <c r="O1398" s="54">
        <v>6980</v>
      </c>
      <c r="P1398" s="53" t="s">
        <v>3752</v>
      </c>
      <c r="Q1398" s="53">
        <v>1</v>
      </c>
      <c r="R1398" s="55">
        <v>51.650700000000001</v>
      </c>
      <c r="S1398" s="55">
        <v>15.3766</v>
      </c>
      <c r="T1398" s="55">
        <v>51.069899999999997</v>
      </c>
      <c r="U1398" s="55">
        <v>15.3659</v>
      </c>
      <c r="V1398" s="53" t="s">
        <v>96</v>
      </c>
      <c r="W1398" s="85">
        <v>15.15</v>
      </c>
      <c r="X1398" s="87">
        <v>0</v>
      </c>
      <c r="Y1398" s="1" t="s">
        <v>7807</v>
      </c>
    </row>
    <row r="1399" spans="1:25" ht="50.1" hidden="1" customHeight="1" x14ac:dyDescent="0.25">
      <c r="A1399" s="53" t="s">
        <v>96</v>
      </c>
      <c r="B1399" s="53" t="str">
        <f>IF(COUNTIF('Aglomeracje 2022 r.'!$C$13:$C$207,' Dane pomocnicze (ze spr. 21)'!C1399)=1,"TAK",IF(COUNTIF('Aglomeracje 2022 r.'!$C$13:$C$207,' Dane pomocnicze (ze spr. 21)'!C1399)&gt;1,"TAK, UWAGA, wystepuje w sprawozdaniu więcej niż jeden raz!!!","BRAK"))</f>
        <v>BRAK</v>
      </c>
      <c r="C1399" s="53" t="s">
        <v>1490</v>
      </c>
      <c r="D1399" s="53" t="s">
        <v>1726</v>
      </c>
      <c r="E1399" s="53" t="s">
        <v>1639</v>
      </c>
      <c r="F1399" s="53" t="s">
        <v>1640</v>
      </c>
      <c r="G1399" s="53" t="s">
        <v>1662</v>
      </c>
      <c r="H1399" s="53" t="s">
        <v>1648</v>
      </c>
      <c r="I1399" s="53" t="s">
        <v>1635</v>
      </c>
      <c r="J1399" s="53" t="s">
        <v>1636</v>
      </c>
      <c r="K1399" s="53" t="s">
        <v>3753</v>
      </c>
      <c r="L1399" s="53" t="s">
        <v>3617</v>
      </c>
      <c r="M1399" s="53" t="s">
        <v>3753</v>
      </c>
      <c r="N1399" s="53" t="s">
        <v>3754</v>
      </c>
      <c r="O1399" s="54">
        <v>7995</v>
      </c>
      <c r="P1399" s="53" t="s">
        <v>3755</v>
      </c>
      <c r="Q1399" s="53">
        <v>1</v>
      </c>
      <c r="R1399" s="55">
        <v>50.9129</v>
      </c>
      <c r="S1399" s="55">
        <v>15.339499999999999</v>
      </c>
      <c r="T1399" s="55">
        <v>50.919499999999999</v>
      </c>
      <c r="U1399" s="55">
        <v>15.3453</v>
      </c>
      <c r="V1399" s="53" t="s">
        <v>96</v>
      </c>
      <c r="W1399" s="85">
        <v>9.4</v>
      </c>
      <c r="X1399" s="87">
        <v>0</v>
      </c>
      <c r="Y1399" s="1" t="s">
        <v>7808</v>
      </c>
    </row>
    <row r="1400" spans="1:25" ht="50.1" hidden="1" customHeight="1" x14ac:dyDescent="0.25">
      <c r="A1400" s="53" t="s">
        <v>96</v>
      </c>
      <c r="B1400" s="53" t="str">
        <f>IF(COUNTIF('Aglomeracje 2022 r.'!$C$13:$C$207,' Dane pomocnicze (ze spr. 21)'!C1400)=1,"TAK",IF(COUNTIF('Aglomeracje 2022 r.'!$C$13:$C$207,' Dane pomocnicze (ze spr. 21)'!C1400)&gt;1,"TAK, UWAGA, wystepuje w sprawozdaniu więcej niż jeden raz!!!","BRAK"))</f>
        <v>BRAK</v>
      </c>
      <c r="C1400" s="53" t="s">
        <v>1491</v>
      </c>
      <c r="D1400" s="53" t="s">
        <v>1727</v>
      </c>
      <c r="E1400" s="53" t="s">
        <v>1639</v>
      </c>
      <c r="F1400" s="53" t="s">
        <v>1640</v>
      </c>
      <c r="G1400" s="53" t="s">
        <v>1706</v>
      </c>
      <c r="H1400" s="53" t="s">
        <v>1648</v>
      </c>
      <c r="I1400" s="53" t="s">
        <v>1635</v>
      </c>
      <c r="J1400" s="53" t="s">
        <v>1636</v>
      </c>
      <c r="K1400" s="53" t="s">
        <v>1727</v>
      </c>
      <c r="L1400" s="53" t="s">
        <v>3669</v>
      </c>
      <c r="M1400" s="53" t="s">
        <v>1727</v>
      </c>
      <c r="N1400" s="53" t="s">
        <v>3756</v>
      </c>
      <c r="O1400" s="54">
        <v>6110</v>
      </c>
      <c r="P1400" s="53" t="s">
        <v>3757</v>
      </c>
      <c r="Q1400" s="53">
        <v>1</v>
      </c>
      <c r="R1400" s="55">
        <v>50.581099999999999</v>
      </c>
      <c r="S1400" s="55">
        <v>15.22</v>
      </c>
      <c r="T1400" s="55">
        <v>50.98</v>
      </c>
      <c r="U1400" s="55">
        <v>15.3908</v>
      </c>
      <c r="V1400" s="53" t="s">
        <v>96</v>
      </c>
      <c r="W1400" s="85">
        <v>0</v>
      </c>
      <c r="X1400" s="87">
        <v>0</v>
      </c>
      <c r="Y1400" s="1" t="s">
        <v>7166</v>
      </c>
    </row>
    <row r="1401" spans="1:25" ht="50.1" hidden="1" customHeight="1" x14ac:dyDescent="0.25">
      <c r="A1401" s="53" t="s">
        <v>96</v>
      </c>
      <c r="B1401" s="53" t="str">
        <f>IF(COUNTIF('Aglomeracje 2022 r.'!$C$13:$C$207,' Dane pomocnicze (ze spr. 21)'!C1401)=1,"TAK",IF(COUNTIF('Aglomeracje 2022 r.'!$C$13:$C$207,' Dane pomocnicze (ze spr. 21)'!C1401)&gt;1,"TAK, UWAGA, wystepuje w sprawozdaniu więcej niż jeden raz!!!","BRAK"))</f>
        <v>BRAK</v>
      </c>
      <c r="C1401" s="53" t="s">
        <v>1492</v>
      </c>
      <c r="D1401" s="53" t="s">
        <v>1728</v>
      </c>
      <c r="E1401" s="53" t="s">
        <v>1639</v>
      </c>
      <c r="F1401" s="53" t="s">
        <v>1640</v>
      </c>
      <c r="G1401" s="53" t="s">
        <v>1680</v>
      </c>
      <c r="H1401" s="53" t="s">
        <v>1644</v>
      </c>
      <c r="I1401" s="53" t="s">
        <v>1635</v>
      </c>
      <c r="J1401" s="53" t="s">
        <v>1636</v>
      </c>
      <c r="K1401" s="53" t="s">
        <v>1728</v>
      </c>
      <c r="L1401" s="53" t="s">
        <v>3669</v>
      </c>
      <c r="M1401" s="53" t="s">
        <v>1728</v>
      </c>
      <c r="N1401" s="53" t="s">
        <v>3758</v>
      </c>
      <c r="O1401" s="54">
        <v>10489</v>
      </c>
      <c r="P1401" s="53" t="s">
        <v>3759</v>
      </c>
      <c r="Q1401" s="53">
        <v>1</v>
      </c>
      <c r="R1401" s="55">
        <v>50.898200000000003</v>
      </c>
      <c r="S1401" s="55">
        <v>16.745999999999999</v>
      </c>
      <c r="T1401" s="55">
        <v>50.90193455</v>
      </c>
      <c r="U1401" s="55">
        <v>16.758943349999999</v>
      </c>
      <c r="V1401" s="53" t="s">
        <v>96</v>
      </c>
      <c r="W1401" s="85">
        <v>5</v>
      </c>
      <c r="X1401" s="87">
        <v>7</v>
      </c>
      <c r="Y1401" s="1" t="s">
        <v>7600</v>
      </c>
    </row>
    <row r="1402" spans="1:25" ht="50.1" hidden="1" customHeight="1" x14ac:dyDescent="0.25">
      <c r="A1402" s="53" t="s">
        <v>96</v>
      </c>
      <c r="B1402" s="53" t="str">
        <f>IF(COUNTIF('Aglomeracje 2022 r.'!$C$13:$C$207,' Dane pomocnicze (ze spr. 21)'!C1402)=1,"TAK",IF(COUNTIF('Aglomeracje 2022 r.'!$C$13:$C$207,' Dane pomocnicze (ze spr. 21)'!C1402)&gt;1,"TAK, UWAGA, wystepuje w sprawozdaniu więcej niż jeden raz!!!","BRAK"))</f>
        <v>BRAK</v>
      </c>
      <c r="C1402" s="53" t="s">
        <v>1493</v>
      </c>
      <c r="D1402" s="53" t="s">
        <v>1729</v>
      </c>
      <c r="E1402" s="53" t="s">
        <v>1639</v>
      </c>
      <c r="F1402" s="53" t="s">
        <v>1640</v>
      </c>
      <c r="G1402" s="53" t="s">
        <v>1667</v>
      </c>
      <c r="H1402" s="53" t="s">
        <v>1690</v>
      </c>
      <c r="I1402" s="53" t="s">
        <v>1635</v>
      </c>
      <c r="J1402" s="53" t="s">
        <v>1636</v>
      </c>
      <c r="K1402" s="53" t="s">
        <v>1729</v>
      </c>
      <c r="L1402" s="53" t="s">
        <v>3669</v>
      </c>
      <c r="M1402" s="53" t="s">
        <v>1729</v>
      </c>
      <c r="N1402" s="53" t="s">
        <v>3760</v>
      </c>
      <c r="O1402" s="54">
        <v>10330</v>
      </c>
      <c r="P1402" s="53" t="s">
        <v>3761</v>
      </c>
      <c r="Q1402" s="53">
        <v>1</v>
      </c>
      <c r="R1402" s="55">
        <v>51.366100000000003</v>
      </c>
      <c r="S1402" s="55">
        <v>17.467300000000002</v>
      </c>
      <c r="T1402" s="55">
        <v>51.376100000000001</v>
      </c>
      <c r="U1402" s="55">
        <v>17.460599999999999</v>
      </c>
      <c r="V1402" s="53" t="s">
        <v>96</v>
      </c>
      <c r="W1402" s="85">
        <v>1</v>
      </c>
      <c r="X1402" s="87">
        <v>4</v>
      </c>
      <c r="Y1402" s="1" t="s">
        <v>7809</v>
      </c>
    </row>
    <row r="1403" spans="1:25" ht="50.1" hidden="1" customHeight="1" x14ac:dyDescent="0.25">
      <c r="A1403" s="53" t="s">
        <v>96</v>
      </c>
      <c r="B1403" s="53" t="str">
        <f>IF(COUNTIF('Aglomeracje 2022 r.'!$C$13:$C$207,' Dane pomocnicze (ze spr. 21)'!C1403)=1,"TAK",IF(COUNTIF('Aglomeracje 2022 r.'!$C$13:$C$207,' Dane pomocnicze (ze spr. 21)'!C1403)&gt;1,"TAK, UWAGA, wystepuje w sprawozdaniu więcej niż jeden raz!!!","BRAK"))</f>
        <v>BRAK</v>
      </c>
      <c r="C1403" s="53" t="s">
        <v>1494</v>
      </c>
      <c r="D1403" s="53" t="s">
        <v>1730</v>
      </c>
      <c r="E1403" s="53" t="s">
        <v>1639</v>
      </c>
      <c r="F1403" s="53" t="s">
        <v>1640</v>
      </c>
      <c r="G1403" s="53" t="s">
        <v>1678</v>
      </c>
      <c r="H1403" s="53" t="s">
        <v>1672</v>
      </c>
      <c r="I1403" s="53" t="s">
        <v>1635</v>
      </c>
      <c r="J1403" s="53" t="s">
        <v>1636</v>
      </c>
      <c r="K1403" s="53" t="s">
        <v>1730</v>
      </c>
      <c r="L1403" s="53" t="s">
        <v>3669</v>
      </c>
      <c r="M1403" s="53" t="s">
        <v>1730</v>
      </c>
      <c r="N1403" s="53" t="s">
        <v>3762</v>
      </c>
      <c r="O1403" s="54">
        <v>3719</v>
      </c>
      <c r="P1403" s="53" t="s">
        <v>3763</v>
      </c>
      <c r="Q1403" s="53">
        <v>1</v>
      </c>
      <c r="R1403" s="55">
        <v>50.525478999999997</v>
      </c>
      <c r="S1403" s="55">
        <v>16.870918700000001</v>
      </c>
      <c r="T1403" s="55">
        <v>50.51775937</v>
      </c>
      <c r="U1403" s="55">
        <v>16.885626850000001</v>
      </c>
      <c r="V1403" s="53" t="s">
        <v>96</v>
      </c>
      <c r="W1403" s="85">
        <v>3.5</v>
      </c>
      <c r="X1403" s="87">
        <v>0</v>
      </c>
      <c r="Y1403" s="1" t="s">
        <v>7237</v>
      </c>
    </row>
    <row r="1404" spans="1:25" ht="50.1" hidden="1" customHeight="1" x14ac:dyDescent="0.25">
      <c r="A1404" s="53" t="s">
        <v>96</v>
      </c>
      <c r="B1404" s="53" t="str">
        <f>IF(COUNTIF('Aglomeracje 2022 r.'!$C$13:$C$207,' Dane pomocnicze (ze spr. 21)'!C1404)=1,"TAK",IF(COUNTIF('Aglomeracje 2022 r.'!$C$13:$C$207,' Dane pomocnicze (ze spr. 21)'!C1404)&gt;1,"TAK, UWAGA, wystepuje w sprawozdaniu więcej niż jeden raz!!!","BRAK"))</f>
        <v>BRAK</v>
      </c>
      <c r="C1404" s="53" t="s">
        <v>1495</v>
      </c>
      <c r="D1404" s="53" t="s">
        <v>1731</v>
      </c>
      <c r="E1404" s="53" t="s">
        <v>1639</v>
      </c>
      <c r="F1404" s="53" t="s">
        <v>1640</v>
      </c>
      <c r="G1404" s="53" t="s">
        <v>1687</v>
      </c>
      <c r="H1404" s="53" t="s">
        <v>1644</v>
      </c>
      <c r="I1404" s="53" t="s">
        <v>1732</v>
      </c>
      <c r="J1404" s="53" t="s">
        <v>1636</v>
      </c>
      <c r="K1404" s="53" t="s">
        <v>1731</v>
      </c>
      <c r="L1404" s="53" t="s">
        <v>3617</v>
      </c>
      <c r="M1404" s="53" t="s">
        <v>1731</v>
      </c>
      <c r="N1404" s="53" t="s">
        <v>3764</v>
      </c>
      <c r="O1404" s="54">
        <v>3794</v>
      </c>
      <c r="P1404" s="53" t="s">
        <v>3765</v>
      </c>
      <c r="Q1404" s="53">
        <v>1</v>
      </c>
      <c r="R1404" s="55">
        <v>50.951700000000002</v>
      </c>
      <c r="S1404" s="55">
        <v>15.9221</v>
      </c>
      <c r="T1404" s="55">
        <v>50.953899999999997</v>
      </c>
      <c r="U1404" s="55">
        <v>15.9237</v>
      </c>
      <c r="V1404" s="53" t="s">
        <v>96</v>
      </c>
      <c r="W1404" s="85">
        <v>5.5</v>
      </c>
      <c r="X1404" s="87">
        <v>0.7</v>
      </c>
      <c r="Y1404" s="1" t="s">
        <v>7810</v>
      </c>
    </row>
    <row r="1405" spans="1:25" ht="50.1" hidden="1" customHeight="1" x14ac:dyDescent="0.25">
      <c r="A1405" s="53" t="s">
        <v>96</v>
      </c>
      <c r="B1405" s="53" t="str">
        <f>IF(COUNTIF('Aglomeracje 2022 r.'!$C$13:$C$207,' Dane pomocnicze (ze spr. 21)'!C1405)=1,"TAK",IF(COUNTIF('Aglomeracje 2022 r.'!$C$13:$C$207,' Dane pomocnicze (ze spr. 21)'!C1405)&gt;1,"TAK, UWAGA, wystepuje w sprawozdaniu więcej niż jeden raz!!!","BRAK"))</f>
        <v>BRAK</v>
      </c>
      <c r="C1405" s="53" t="s">
        <v>1496</v>
      </c>
      <c r="D1405" s="53" t="s">
        <v>1733</v>
      </c>
      <c r="E1405" s="53" t="s">
        <v>1650</v>
      </c>
      <c r="F1405" s="53" t="s">
        <v>1640</v>
      </c>
      <c r="G1405" s="53" t="s">
        <v>1692</v>
      </c>
      <c r="H1405" s="53" t="s">
        <v>96</v>
      </c>
      <c r="I1405" s="53" t="s">
        <v>1635</v>
      </c>
      <c r="J1405" s="53" t="s">
        <v>1636</v>
      </c>
      <c r="K1405" s="53" t="s">
        <v>1733</v>
      </c>
      <c r="L1405" s="53" t="s">
        <v>3669</v>
      </c>
      <c r="M1405" s="53" t="s">
        <v>1733</v>
      </c>
      <c r="N1405" s="53" t="s">
        <v>3766</v>
      </c>
      <c r="O1405" s="54">
        <v>10030</v>
      </c>
      <c r="P1405" s="53" t="s">
        <v>3767</v>
      </c>
      <c r="Q1405" s="53">
        <v>2</v>
      </c>
      <c r="R1405" s="55">
        <v>51.3</v>
      </c>
      <c r="S1405" s="55">
        <v>16.912299999999998</v>
      </c>
      <c r="T1405" s="55">
        <v>0</v>
      </c>
      <c r="U1405" s="55">
        <v>0</v>
      </c>
      <c r="V1405" s="53" t="s">
        <v>96</v>
      </c>
      <c r="W1405" s="85">
        <v>2.4</v>
      </c>
      <c r="X1405" s="87">
        <v>0</v>
      </c>
      <c r="Y1405" s="1" t="s">
        <v>7193</v>
      </c>
    </row>
    <row r="1406" spans="1:25" ht="50.1" hidden="1" customHeight="1" x14ac:dyDescent="0.25">
      <c r="A1406" s="53" t="s">
        <v>96</v>
      </c>
      <c r="B1406" s="53" t="str">
        <f>IF(COUNTIF('Aglomeracje 2022 r.'!$C$13:$C$207,' Dane pomocnicze (ze spr. 21)'!C1406)=1,"TAK",IF(COUNTIF('Aglomeracje 2022 r.'!$C$13:$C$207,' Dane pomocnicze (ze spr. 21)'!C1406)&gt;1,"TAK, UWAGA, wystepuje w sprawozdaniu więcej niż jeden raz!!!","BRAK"))</f>
        <v>BRAK</v>
      </c>
      <c r="C1406" s="53" t="s">
        <v>1497</v>
      </c>
      <c r="D1406" s="53" t="s">
        <v>1734</v>
      </c>
      <c r="E1406" s="53" t="s">
        <v>1639</v>
      </c>
      <c r="F1406" s="53" t="s">
        <v>1640</v>
      </c>
      <c r="G1406" s="53" t="s">
        <v>1658</v>
      </c>
      <c r="H1406" s="53" t="s">
        <v>1644</v>
      </c>
      <c r="I1406" s="53" t="s">
        <v>1635</v>
      </c>
      <c r="J1406" s="53" t="s">
        <v>1636</v>
      </c>
      <c r="K1406" s="53" t="s">
        <v>1734</v>
      </c>
      <c r="L1406" s="53" t="s">
        <v>3669</v>
      </c>
      <c r="M1406" s="53" t="s">
        <v>3768</v>
      </c>
      <c r="N1406" s="53" t="s">
        <v>3769</v>
      </c>
      <c r="O1406" s="54">
        <v>7418</v>
      </c>
      <c r="P1406" s="53">
        <v>0</v>
      </c>
      <c r="Q1406" s="53">
        <v>1</v>
      </c>
      <c r="R1406" s="55">
        <v>51.273476330000001</v>
      </c>
      <c r="S1406" s="55">
        <v>16.36330362</v>
      </c>
      <c r="T1406" s="55">
        <v>51.27009168</v>
      </c>
      <c r="U1406" s="55">
        <v>16.385643739999999</v>
      </c>
      <c r="V1406" s="53" t="s">
        <v>96</v>
      </c>
      <c r="W1406" s="85">
        <v>0</v>
      </c>
      <c r="X1406" s="87">
        <v>1.4999999999999998</v>
      </c>
      <c r="Y1406" s="1" t="s">
        <v>7192</v>
      </c>
    </row>
    <row r="1407" spans="1:25" ht="50.1" hidden="1" customHeight="1" x14ac:dyDescent="0.25">
      <c r="A1407" s="53" t="s">
        <v>96</v>
      </c>
      <c r="B1407" s="53" t="str">
        <f>IF(COUNTIF('Aglomeracje 2022 r.'!$C$13:$C$207,' Dane pomocnicze (ze spr. 21)'!C1407)=1,"TAK",IF(COUNTIF('Aglomeracje 2022 r.'!$C$13:$C$207,' Dane pomocnicze (ze spr. 21)'!C1407)&gt;1,"TAK, UWAGA, wystepuje w sprawozdaniu więcej niż jeden raz!!!","BRAK"))</f>
        <v>BRAK</v>
      </c>
      <c r="C1407" s="53" t="s">
        <v>1498</v>
      </c>
      <c r="D1407" s="53" t="s">
        <v>1735</v>
      </c>
      <c r="E1407" s="53" t="s">
        <v>1650</v>
      </c>
      <c r="F1407" s="53" t="s">
        <v>1640</v>
      </c>
      <c r="G1407" s="53" t="s">
        <v>1660</v>
      </c>
      <c r="H1407" s="53" t="s">
        <v>1648</v>
      </c>
      <c r="I1407" s="53" t="s">
        <v>1635</v>
      </c>
      <c r="J1407" s="53" t="s">
        <v>1636</v>
      </c>
      <c r="K1407" s="53" t="s">
        <v>1735</v>
      </c>
      <c r="L1407" s="53" t="s">
        <v>3715</v>
      </c>
      <c r="M1407" s="53" t="s">
        <v>3770</v>
      </c>
      <c r="N1407" s="53" t="s">
        <v>3771</v>
      </c>
      <c r="O1407" s="54">
        <v>9761</v>
      </c>
      <c r="P1407" s="53">
        <v>0</v>
      </c>
      <c r="Q1407" s="53">
        <v>2</v>
      </c>
      <c r="R1407" s="55">
        <v>51.233499999999999</v>
      </c>
      <c r="S1407" s="55">
        <v>15.667199999999999</v>
      </c>
      <c r="T1407" s="55">
        <v>0</v>
      </c>
      <c r="U1407" s="55">
        <v>0</v>
      </c>
      <c r="V1407" s="53" t="s">
        <v>96</v>
      </c>
      <c r="W1407" s="85">
        <v>0.9</v>
      </c>
      <c r="X1407" s="87">
        <v>1</v>
      </c>
      <c r="Y1407" s="1" t="s">
        <v>7811</v>
      </c>
    </row>
    <row r="1408" spans="1:25" ht="50.1" hidden="1" customHeight="1" x14ac:dyDescent="0.25">
      <c r="A1408" s="53" t="s">
        <v>96</v>
      </c>
      <c r="B1408" s="53" t="str">
        <f>IF(COUNTIF('Aglomeracje 2022 r.'!$C$13:$C$207,' Dane pomocnicze (ze spr. 21)'!C1408)=1,"TAK",IF(COUNTIF('Aglomeracje 2022 r.'!$C$13:$C$207,' Dane pomocnicze (ze spr. 21)'!C1408)&gt;1,"TAK, UWAGA, wystepuje w sprawozdaniu więcej niż jeden raz!!!","BRAK"))</f>
        <v>BRAK</v>
      </c>
      <c r="C1408" s="53" t="s">
        <v>1499</v>
      </c>
      <c r="D1408" s="53" t="s">
        <v>1736</v>
      </c>
      <c r="E1408" s="53" t="s">
        <v>1639</v>
      </c>
      <c r="F1408" s="53" t="s">
        <v>1640</v>
      </c>
      <c r="G1408" s="53" t="s">
        <v>1689</v>
      </c>
      <c r="H1408" s="53" t="s">
        <v>1690</v>
      </c>
      <c r="I1408" s="53" t="s">
        <v>1635</v>
      </c>
      <c r="J1408" s="53" t="s">
        <v>1636</v>
      </c>
      <c r="K1408" s="53" t="s">
        <v>1736</v>
      </c>
      <c r="L1408" s="53" t="s">
        <v>3669</v>
      </c>
      <c r="M1408" s="53" t="s">
        <v>1736</v>
      </c>
      <c r="N1408" s="53" t="s">
        <v>3772</v>
      </c>
      <c r="O1408" s="54">
        <v>2727</v>
      </c>
      <c r="P1408" s="53" t="s">
        <v>3773</v>
      </c>
      <c r="Q1408" s="53">
        <v>1</v>
      </c>
      <c r="R1408" s="55">
        <v>51.568100000000001</v>
      </c>
      <c r="S1408" s="55">
        <v>16.687000000000001</v>
      </c>
      <c r="T1408" s="55">
        <v>51.565399999999997</v>
      </c>
      <c r="U1408" s="55">
        <v>16.686800000000002</v>
      </c>
      <c r="V1408" s="53" t="s">
        <v>96</v>
      </c>
      <c r="W1408" s="85">
        <v>3.4</v>
      </c>
      <c r="X1408" s="87">
        <v>0</v>
      </c>
      <c r="Y1408" s="1" t="s">
        <v>7805</v>
      </c>
    </row>
    <row r="1409" spans="1:25" ht="50.1" hidden="1" customHeight="1" x14ac:dyDescent="0.25">
      <c r="A1409" s="53" t="s">
        <v>96</v>
      </c>
      <c r="B1409" s="53" t="str">
        <f>IF(COUNTIF('Aglomeracje 2022 r.'!$C$13:$C$207,' Dane pomocnicze (ze spr. 21)'!C1409)=1,"TAK",IF(COUNTIF('Aglomeracje 2022 r.'!$C$13:$C$207,' Dane pomocnicze (ze spr. 21)'!C1409)&gt;1,"TAK, UWAGA, wystepuje w sprawozdaniu więcej niż jeden raz!!!","BRAK"))</f>
        <v>BRAK</v>
      </c>
      <c r="C1409" s="53" t="s">
        <v>1500</v>
      </c>
      <c r="D1409" s="53" t="s">
        <v>1737</v>
      </c>
      <c r="E1409" s="53" t="s">
        <v>1639</v>
      </c>
      <c r="F1409" s="53" t="s">
        <v>1640</v>
      </c>
      <c r="G1409" s="53" t="s">
        <v>96</v>
      </c>
      <c r="H1409" s="53" t="s">
        <v>96</v>
      </c>
      <c r="I1409" s="53" t="s">
        <v>1657</v>
      </c>
      <c r="J1409" s="53" t="s">
        <v>1636</v>
      </c>
      <c r="K1409" s="53" t="s">
        <v>3774</v>
      </c>
      <c r="L1409" s="53" t="s">
        <v>3669</v>
      </c>
      <c r="M1409" s="53" t="s">
        <v>3774</v>
      </c>
      <c r="N1409" s="53" t="s">
        <v>3775</v>
      </c>
      <c r="O1409" s="54">
        <v>14689</v>
      </c>
      <c r="P1409" s="53" t="s">
        <v>3776</v>
      </c>
      <c r="Q1409" s="53">
        <v>1</v>
      </c>
      <c r="R1409" s="55">
        <v>51.032600000000002</v>
      </c>
      <c r="S1409" s="55">
        <v>17.1508</v>
      </c>
      <c r="T1409" s="55">
        <v>51.023299999999999</v>
      </c>
      <c r="U1409" s="55">
        <v>17.111599999999999</v>
      </c>
      <c r="V1409" s="53" t="s">
        <v>96</v>
      </c>
      <c r="W1409" s="85">
        <v>9.5</v>
      </c>
      <c r="X1409" s="87">
        <v>0.5</v>
      </c>
      <c r="Y1409" s="1" t="s">
        <v>7812</v>
      </c>
    </row>
    <row r="1410" spans="1:25" ht="50.1" hidden="1" customHeight="1" x14ac:dyDescent="0.25">
      <c r="A1410" s="53" t="s">
        <v>96</v>
      </c>
      <c r="B1410" s="53" t="str">
        <f>IF(COUNTIF('Aglomeracje 2022 r.'!$C$13:$C$207,' Dane pomocnicze (ze spr. 21)'!C1410)=1,"TAK",IF(COUNTIF('Aglomeracje 2022 r.'!$C$13:$C$207,' Dane pomocnicze (ze spr. 21)'!C1410)&gt;1,"TAK, UWAGA, wystepuje w sprawozdaniu więcej niż jeden raz!!!","BRAK"))</f>
        <v>BRAK</v>
      </c>
      <c r="C1410" s="53" t="s">
        <v>1501</v>
      </c>
      <c r="D1410" s="53" t="s">
        <v>1738</v>
      </c>
      <c r="E1410" s="53" t="s">
        <v>1639</v>
      </c>
      <c r="F1410" s="53" t="s">
        <v>1640</v>
      </c>
      <c r="G1410" s="53" t="s">
        <v>1655</v>
      </c>
      <c r="H1410" s="53" t="s">
        <v>1672</v>
      </c>
      <c r="I1410" s="53" t="s">
        <v>1657</v>
      </c>
      <c r="J1410" s="53" t="s">
        <v>1636</v>
      </c>
      <c r="K1410" s="53" t="s">
        <v>1738</v>
      </c>
      <c r="L1410" s="53" t="s">
        <v>3669</v>
      </c>
      <c r="M1410" s="53" t="s">
        <v>1738</v>
      </c>
      <c r="N1410" s="53" t="s">
        <v>3777</v>
      </c>
      <c r="O1410" s="54">
        <v>11338</v>
      </c>
      <c r="P1410" s="53" t="s">
        <v>3778</v>
      </c>
      <c r="Q1410" s="53">
        <v>1</v>
      </c>
      <c r="R1410" s="55">
        <v>50.291699999999999</v>
      </c>
      <c r="S1410" s="55">
        <v>16.873999999999999</v>
      </c>
      <c r="T1410" s="55">
        <v>50.313600000000001</v>
      </c>
      <c r="U1410" s="55">
        <v>16.880299999999998</v>
      </c>
      <c r="V1410" s="53" t="s">
        <v>96</v>
      </c>
      <c r="W1410" s="85">
        <v>4</v>
      </c>
      <c r="X1410" s="87">
        <v>0</v>
      </c>
      <c r="Y1410" s="1" t="s">
        <v>7207</v>
      </c>
    </row>
    <row r="1411" spans="1:25" ht="50.1" hidden="1" customHeight="1" x14ac:dyDescent="0.25">
      <c r="A1411" s="53" t="s">
        <v>96</v>
      </c>
      <c r="B1411" s="53" t="str">
        <f>IF(COUNTIF('Aglomeracje 2022 r.'!$C$13:$C$207,' Dane pomocnicze (ze spr. 21)'!C1411)=1,"TAK",IF(COUNTIF('Aglomeracje 2022 r.'!$C$13:$C$207,' Dane pomocnicze (ze spr. 21)'!C1411)&gt;1,"TAK, UWAGA, wystepuje w sprawozdaniu więcej niż jeden raz!!!","BRAK"))</f>
        <v>BRAK</v>
      </c>
      <c r="C1411" s="53" t="s">
        <v>1502</v>
      </c>
      <c r="D1411" s="53" t="s">
        <v>1739</v>
      </c>
      <c r="E1411" s="53" t="s">
        <v>1650</v>
      </c>
      <c r="F1411" s="53" t="s">
        <v>1640</v>
      </c>
      <c r="G1411" s="53" t="s">
        <v>1651</v>
      </c>
      <c r="H1411" s="53" t="s">
        <v>96</v>
      </c>
      <c r="I1411" s="53" t="s">
        <v>1635</v>
      </c>
      <c r="J1411" s="53" t="s">
        <v>1636</v>
      </c>
      <c r="K1411" s="53" t="s">
        <v>1739</v>
      </c>
      <c r="L1411" s="53" t="s">
        <v>3715</v>
      </c>
      <c r="M1411" s="53" t="s">
        <v>1739</v>
      </c>
      <c r="N1411" s="53" t="s">
        <v>3779</v>
      </c>
      <c r="O1411" s="54">
        <v>3907</v>
      </c>
      <c r="P1411" s="53" t="s">
        <v>3780</v>
      </c>
      <c r="Q1411" s="53">
        <v>2</v>
      </c>
      <c r="R1411" s="55">
        <v>50.791400000000003</v>
      </c>
      <c r="S1411" s="55">
        <v>16.837</v>
      </c>
      <c r="T1411" s="55">
        <v>0</v>
      </c>
      <c r="U1411" s="55">
        <v>0</v>
      </c>
      <c r="V1411" s="53" t="s">
        <v>96</v>
      </c>
      <c r="W1411" s="85">
        <v>8.8000000000000007</v>
      </c>
      <c r="X1411" s="87">
        <v>2.4</v>
      </c>
      <c r="Y1411" s="1" t="s">
        <v>7813</v>
      </c>
    </row>
    <row r="1412" spans="1:25" ht="50.1" hidden="1" customHeight="1" x14ac:dyDescent="0.25">
      <c r="A1412" s="53" t="s">
        <v>96</v>
      </c>
      <c r="B1412" s="53" t="str">
        <f>IF(COUNTIF('Aglomeracje 2022 r.'!$C$13:$C$207,' Dane pomocnicze (ze spr. 21)'!C1412)=1,"TAK",IF(COUNTIF('Aglomeracje 2022 r.'!$C$13:$C$207,' Dane pomocnicze (ze spr. 21)'!C1412)&gt;1,"TAK, UWAGA, wystepuje w sprawozdaniu więcej niż jeden raz!!!","BRAK"))</f>
        <v>BRAK</v>
      </c>
      <c r="C1412" s="53" t="s">
        <v>1503</v>
      </c>
      <c r="D1412" s="53" t="s">
        <v>1740</v>
      </c>
      <c r="E1412" s="53" t="s">
        <v>1639</v>
      </c>
      <c r="F1412" s="53" t="s">
        <v>1640</v>
      </c>
      <c r="G1412" s="53" t="s">
        <v>1665</v>
      </c>
      <c r="H1412" s="53" t="s">
        <v>1664</v>
      </c>
      <c r="I1412" s="53" t="s">
        <v>1635</v>
      </c>
      <c r="J1412" s="53" t="s">
        <v>1636</v>
      </c>
      <c r="K1412" s="53" t="s">
        <v>1740</v>
      </c>
      <c r="L1412" s="53" t="s">
        <v>3669</v>
      </c>
      <c r="M1412" s="53" t="s">
        <v>1740</v>
      </c>
      <c r="N1412" s="53" t="s">
        <v>3781</v>
      </c>
      <c r="O1412" s="54">
        <v>9048</v>
      </c>
      <c r="P1412" s="53" t="s">
        <v>3782</v>
      </c>
      <c r="Q1412" s="53">
        <v>1</v>
      </c>
      <c r="R1412" s="55">
        <v>51.246133999999998</v>
      </c>
      <c r="S1412" s="55">
        <v>15.045400000000001</v>
      </c>
      <c r="T1412" s="55">
        <v>51.153599999999997</v>
      </c>
      <c r="U1412" s="55">
        <v>15.0215</v>
      </c>
      <c r="V1412" s="53" t="s">
        <v>96</v>
      </c>
      <c r="W1412" s="85" t="e">
        <v>#N/A</v>
      </c>
      <c r="X1412" s="87" t="e">
        <v>#N/A</v>
      </c>
      <c r="Y1412" s="1" t="e">
        <v>#N/A</v>
      </c>
    </row>
    <row r="1413" spans="1:25" ht="50.1" hidden="1" customHeight="1" x14ac:dyDescent="0.25">
      <c r="A1413" s="53" t="s">
        <v>96</v>
      </c>
      <c r="B1413" s="53" t="str">
        <f>IF(COUNTIF('Aglomeracje 2022 r.'!$C$13:$C$207,' Dane pomocnicze (ze spr. 21)'!C1413)=1,"TAK",IF(COUNTIF('Aglomeracje 2022 r.'!$C$13:$C$207,' Dane pomocnicze (ze spr. 21)'!C1413)&gt;1,"TAK, UWAGA, wystepuje w sprawozdaniu więcej niż jeden raz!!!","BRAK"))</f>
        <v>BRAK</v>
      </c>
      <c r="C1413" s="53" t="s">
        <v>1504</v>
      </c>
      <c r="D1413" s="53" t="s">
        <v>1741</v>
      </c>
      <c r="E1413" s="53" t="s">
        <v>1639</v>
      </c>
      <c r="F1413" s="53" t="s">
        <v>1640</v>
      </c>
      <c r="G1413" s="53" t="s">
        <v>1676</v>
      </c>
      <c r="H1413" s="53" t="s">
        <v>1648</v>
      </c>
      <c r="I1413" s="53" t="s">
        <v>1635</v>
      </c>
      <c r="J1413" s="53" t="s">
        <v>1636</v>
      </c>
      <c r="K1413" s="53" t="s">
        <v>1741</v>
      </c>
      <c r="L1413" s="53" t="s">
        <v>3669</v>
      </c>
      <c r="M1413" s="53" t="s">
        <v>1741</v>
      </c>
      <c r="N1413" s="53" t="s">
        <v>3783</v>
      </c>
      <c r="O1413" s="54">
        <v>7207</v>
      </c>
      <c r="P1413" s="53" t="s">
        <v>3784</v>
      </c>
      <c r="Q1413" s="53">
        <v>1</v>
      </c>
      <c r="R1413" s="55">
        <v>51.313699999999997</v>
      </c>
      <c r="S1413" s="55">
        <v>15.4702</v>
      </c>
      <c r="T1413" s="55">
        <v>51.578099999999999</v>
      </c>
      <c r="U1413" s="55">
        <v>15.758100000000001</v>
      </c>
      <c r="V1413" s="53" t="s">
        <v>96</v>
      </c>
      <c r="W1413" s="85">
        <v>0.2</v>
      </c>
      <c r="X1413" s="87">
        <v>0</v>
      </c>
      <c r="Y1413" s="1" t="s">
        <v>7351</v>
      </c>
    </row>
    <row r="1414" spans="1:25" ht="50.1" hidden="1" customHeight="1" x14ac:dyDescent="0.25">
      <c r="A1414" s="53" t="s">
        <v>96</v>
      </c>
      <c r="B1414" s="53" t="str">
        <f>IF(COUNTIF('Aglomeracje 2022 r.'!$C$13:$C$207,' Dane pomocnicze (ze spr. 21)'!C1414)=1,"TAK",IF(COUNTIF('Aglomeracje 2022 r.'!$C$13:$C$207,' Dane pomocnicze (ze spr. 21)'!C1414)&gt;1,"TAK, UWAGA, wystepuje w sprawozdaniu więcej niż jeden raz!!!","BRAK"))</f>
        <v>BRAK</v>
      </c>
      <c r="C1414" s="53" t="s">
        <v>1505</v>
      </c>
      <c r="D1414" s="53" t="s">
        <v>1742</v>
      </c>
      <c r="E1414" s="53" t="s">
        <v>1639</v>
      </c>
      <c r="F1414" s="53" t="s">
        <v>1640</v>
      </c>
      <c r="G1414" s="53" t="s">
        <v>1655</v>
      </c>
      <c r="H1414" s="53" t="s">
        <v>1672</v>
      </c>
      <c r="I1414" s="53" t="s">
        <v>1635</v>
      </c>
      <c r="J1414" s="53" t="s">
        <v>1636</v>
      </c>
      <c r="K1414" s="53" t="s">
        <v>1742</v>
      </c>
      <c r="L1414" s="53" t="s">
        <v>3669</v>
      </c>
      <c r="M1414" s="53" t="s">
        <v>1742</v>
      </c>
      <c r="N1414" s="53" t="s">
        <v>3785</v>
      </c>
      <c r="O1414" s="54">
        <v>8811</v>
      </c>
      <c r="P1414" s="53" t="s">
        <v>3786</v>
      </c>
      <c r="Q1414" s="53">
        <v>1</v>
      </c>
      <c r="R1414" s="55">
        <v>50.345903239999998</v>
      </c>
      <c r="S1414" s="55">
        <v>16.87225595</v>
      </c>
      <c r="T1414" s="55">
        <v>50.352105870000003</v>
      </c>
      <c r="U1414" s="55">
        <v>16.85661867</v>
      </c>
      <c r="V1414" s="53" t="s">
        <v>96</v>
      </c>
      <c r="W1414" s="85">
        <v>0</v>
      </c>
      <c r="X1414" s="87">
        <v>0</v>
      </c>
      <c r="Y1414" s="1" t="s">
        <v>7166</v>
      </c>
    </row>
    <row r="1415" spans="1:25" ht="50.1" hidden="1" customHeight="1" x14ac:dyDescent="0.25">
      <c r="A1415" s="53" t="s">
        <v>96</v>
      </c>
      <c r="B1415" s="53" t="str">
        <f>IF(COUNTIF('Aglomeracje 2022 r.'!$C$13:$C$207,' Dane pomocnicze (ze spr. 21)'!C1415)=1,"TAK",IF(COUNTIF('Aglomeracje 2022 r.'!$C$13:$C$207,' Dane pomocnicze (ze spr. 21)'!C1415)&gt;1,"TAK, UWAGA, wystepuje w sprawozdaniu więcej niż jeden raz!!!","BRAK"))</f>
        <v>BRAK</v>
      </c>
      <c r="C1415" s="53" t="s">
        <v>1506</v>
      </c>
      <c r="D1415" s="53" t="s">
        <v>1743</v>
      </c>
      <c r="E1415" s="53" t="s">
        <v>1639</v>
      </c>
      <c r="F1415" s="53" t="s">
        <v>1640</v>
      </c>
      <c r="G1415" s="53" t="s">
        <v>1670</v>
      </c>
      <c r="H1415" s="53" t="s">
        <v>96</v>
      </c>
      <c r="I1415" s="53" t="s">
        <v>1635</v>
      </c>
      <c r="J1415" s="53" t="s">
        <v>1636</v>
      </c>
      <c r="K1415" s="53" t="s">
        <v>3787</v>
      </c>
      <c r="L1415" s="53" t="s">
        <v>3715</v>
      </c>
      <c r="M1415" s="53" t="s">
        <v>3788</v>
      </c>
      <c r="N1415" s="53" t="s">
        <v>3789</v>
      </c>
      <c r="O1415" s="54">
        <v>10590</v>
      </c>
      <c r="P1415" s="53" t="s">
        <v>3790</v>
      </c>
      <c r="Q1415" s="53">
        <v>1</v>
      </c>
      <c r="R1415" s="55">
        <v>50.924199999999999</v>
      </c>
      <c r="S1415" s="55">
        <v>17.315200000000001</v>
      </c>
      <c r="T1415" s="55">
        <v>51.134999999999998</v>
      </c>
      <c r="U1415" s="55">
        <v>17.305199999999999</v>
      </c>
      <c r="V1415" s="53" t="s">
        <v>96</v>
      </c>
      <c r="W1415" s="85">
        <v>2.2999999999999998</v>
      </c>
      <c r="X1415" s="87">
        <v>0</v>
      </c>
      <c r="Y1415" s="1" t="s">
        <v>7266</v>
      </c>
    </row>
    <row r="1416" spans="1:25" ht="50.1" hidden="1" customHeight="1" x14ac:dyDescent="0.25">
      <c r="A1416" s="53" t="s">
        <v>96</v>
      </c>
      <c r="B1416" s="53" t="str">
        <f>IF(COUNTIF('Aglomeracje 2022 r.'!$C$13:$C$207,' Dane pomocnicze (ze spr. 21)'!C1416)=1,"TAK",IF(COUNTIF('Aglomeracje 2022 r.'!$C$13:$C$207,' Dane pomocnicze (ze spr. 21)'!C1416)&gt;1,"TAK, UWAGA, wystepuje w sprawozdaniu więcej niż jeden raz!!!","BRAK"))</f>
        <v>BRAK</v>
      </c>
      <c r="C1416" s="53" t="s">
        <v>1507</v>
      </c>
      <c r="D1416" s="53" t="s">
        <v>1744</v>
      </c>
      <c r="E1416" s="53" t="s">
        <v>1745</v>
      </c>
      <c r="F1416" s="53" t="s">
        <v>1640</v>
      </c>
      <c r="G1416" s="53" t="s">
        <v>1651</v>
      </c>
      <c r="H1416" s="53" t="s">
        <v>1644</v>
      </c>
      <c r="I1416" s="53" t="s">
        <v>1635</v>
      </c>
      <c r="J1416" s="53" t="s">
        <v>1636</v>
      </c>
      <c r="K1416" s="53" t="s">
        <v>1744</v>
      </c>
      <c r="L1416" s="53" t="s">
        <v>3617</v>
      </c>
      <c r="M1416" s="53" t="s">
        <v>3791</v>
      </c>
      <c r="N1416" s="53" t="s">
        <v>3792</v>
      </c>
      <c r="O1416" s="54">
        <v>5491</v>
      </c>
      <c r="P1416" s="53" t="s">
        <v>3793</v>
      </c>
      <c r="Q1416" s="53">
        <v>0</v>
      </c>
      <c r="R1416" s="55">
        <v>50.682496</v>
      </c>
      <c r="S1416" s="55">
        <v>16.743950999999999</v>
      </c>
      <c r="T1416" s="55">
        <v>50.686789439999998</v>
      </c>
      <c r="U1416" s="55">
        <v>16.73352611</v>
      </c>
      <c r="V1416" s="53" t="s">
        <v>96</v>
      </c>
      <c r="W1416" s="85">
        <v>0</v>
      </c>
      <c r="X1416" s="87">
        <v>0</v>
      </c>
      <c r="Y1416" s="1" t="s">
        <v>7166</v>
      </c>
    </row>
    <row r="1417" spans="1:25" ht="50.1" hidden="1" customHeight="1" x14ac:dyDescent="0.25">
      <c r="A1417" s="53" t="s">
        <v>96</v>
      </c>
      <c r="B1417" s="53" t="str">
        <f>IF(COUNTIF('Aglomeracje 2022 r.'!$C$13:$C$207,' Dane pomocnicze (ze spr. 21)'!C1417)=1,"TAK",IF(COUNTIF('Aglomeracje 2022 r.'!$C$13:$C$207,' Dane pomocnicze (ze spr. 21)'!C1417)&gt;1,"TAK, UWAGA, wystepuje w sprawozdaniu więcej niż jeden raz!!!","BRAK"))</f>
        <v>BRAK</v>
      </c>
      <c r="C1417" s="53" t="s">
        <v>1508</v>
      </c>
      <c r="D1417" s="53" t="s">
        <v>1746</v>
      </c>
      <c r="E1417" s="53" t="s">
        <v>1639</v>
      </c>
      <c r="F1417" s="53" t="s">
        <v>1640</v>
      </c>
      <c r="G1417" s="53" t="s">
        <v>1747</v>
      </c>
      <c r="H1417" s="53" t="s">
        <v>1644</v>
      </c>
      <c r="I1417" s="53" t="s">
        <v>1635</v>
      </c>
      <c r="J1417" s="53" t="s">
        <v>1636</v>
      </c>
      <c r="K1417" s="53" t="s">
        <v>1746</v>
      </c>
      <c r="L1417" s="53" t="s">
        <v>3715</v>
      </c>
      <c r="M1417" s="53" t="s">
        <v>3794</v>
      </c>
      <c r="N1417" s="53" t="s">
        <v>3795</v>
      </c>
      <c r="O1417" s="54">
        <v>4062</v>
      </c>
      <c r="P1417" s="53" t="s">
        <v>3796</v>
      </c>
      <c r="Q1417" s="53">
        <v>1</v>
      </c>
      <c r="R1417" s="55">
        <v>51.358600000000003</v>
      </c>
      <c r="S1417" s="55">
        <v>15.7623</v>
      </c>
      <c r="T1417" s="55">
        <v>51.3658</v>
      </c>
      <c r="U1417" s="55">
        <v>15.7729</v>
      </c>
      <c r="V1417" s="53" t="s">
        <v>96</v>
      </c>
      <c r="W1417" s="85">
        <v>0.8</v>
      </c>
      <c r="X1417" s="87">
        <v>0.8</v>
      </c>
      <c r="Y1417" s="1" t="s">
        <v>7814</v>
      </c>
    </row>
    <row r="1418" spans="1:25" ht="50.1" hidden="1" customHeight="1" x14ac:dyDescent="0.25">
      <c r="A1418" s="53" t="s">
        <v>96</v>
      </c>
      <c r="B1418" s="53" t="str">
        <f>IF(COUNTIF('Aglomeracje 2022 r.'!$C$13:$C$207,' Dane pomocnicze (ze spr. 21)'!C1418)=1,"TAK",IF(COUNTIF('Aglomeracje 2022 r.'!$C$13:$C$207,' Dane pomocnicze (ze spr. 21)'!C1418)&gt;1,"TAK, UWAGA, wystepuje w sprawozdaniu więcej niż jeden raz!!!","BRAK"))</f>
        <v>BRAK</v>
      </c>
      <c r="C1418" s="53" t="s">
        <v>1509</v>
      </c>
      <c r="D1418" s="53" t="s">
        <v>1748</v>
      </c>
      <c r="E1418" s="53" t="s">
        <v>1650</v>
      </c>
      <c r="F1418" s="53" t="s">
        <v>1640</v>
      </c>
      <c r="G1418" s="53" t="s">
        <v>1685</v>
      </c>
      <c r="H1418" s="53" t="s">
        <v>1672</v>
      </c>
      <c r="I1418" s="53" t="s">
        <v>1635</v>
      </c>
      <c r="J1418" s="53" t="s">
        <v>1636</v>
      </c>
      <c r="K1418" s="53" t="s">
        <v>1748</v>
      </c>
      <c r="L1418" s="53" t="s">
        <v>3641</v>
      </c>
      <c r="M1418" s="53" t="s">
        <v>1748</v>
      </c>
      <c r="N1418" s="53" t="s">
        <v>3797</v>
      </c>
      <c r="O1418" s="54">
        <v>4908</v>
      </c>
      <c r="P1418" s="53" t="s">
        <v>3798</v>
      </c>
      <c r="Q1418" s="53">
        <v>2</v>
      </c>
      <c r="R1418" s="55">
        <v>50.6676</v>
      </c>
      <c r="S1418" s="55">
        <v>16.184000000000001</v>
      </c>
      <c r="T1418" s="55">
        <v>0</v>
      </c>
      <c r="U1418" s="55">
        <v>0</v>
      </c>
      <c r="V1418" s="53" t="s">
        <v>96</v>
      </c>
      <c r="W1418" s="85">
        <v>13.8</v>
      </c>
      <c r="X1418" s="87">
        <v>0</v>
      </c>
      <c r="Y1418" s="1" t="s">
        <v>7268</v>
      </c>
    </row>
    <row r="1419" spans="1:25" ht="50.1" hidden="1" customHeight="1" x14ac:dyDescent="0.25">
      <c r="A1419" s="53" t="s">
        <v>96</v>
      </c>
      <c r="B1419" s="53" t="str">
        <f>IF(COUNTIF('Aglomeracje 2022 r.'!$C$13:$C$207,' Dane pomocnicze (ze spr. 21)'!C1419)=1,"TAK",IF(COUNTIF('Aglomeracje 2022 r.'!$C$13:$C$207,' Dane pomocnicze (ze spr. 21)'!C1419)&gt;1,"TAK, UWAGA, wystepuje w sprawozdaniu więcej niż jeden raz!!!","BRAK"))</f>
        <v>BRAK</v>
      </c>
      <c r="C1419" s="53" t="s">
        <v>1510</v>
      </c>
      <c r="D1419" s="53" t="s">
        <v>1749</v>
      </c>
      <c r="E1419" s="53" t="s">
        <v>1639</v>
      </c>
      <c r="F1419" s="53" t="s">
        <v>1640</v>
      </c>
      <c r="G1419" s="53" t="s">
        <v>1692</v>
      </c>
      <c r="H1419" s="53" t="s">
        <v>1690</v>
      </c>
      <c r="I1419" s="53" t="s">
        <v>1635</v>
      </c>
      <c r="J1419" s="53" t="s">
        <v>1636</v>
      </c>
      <c r="K1419" s="53" t="s">
        <v>1749</v>
      </c>
      <c r="L1419" s="53" t="s">
        <v>3669</v>
      </c>
      <c r="M1419" s="53" t="s">
        <v>1749</v>
      </c>
      <c r="N1419" s="53" t="s">
        <v>3799</v>
      </c>
      <c r="O1419" s="54">
        <v>8608</v>
      </c>
      <c r="P1419" s="53" t="s">
        <v>3800</v>
      </c>
      <c r="Q1419" s="53">
        <v>1</v>
      </c>
      <c r="R1419" s="55">
        <v>52.471600000000002</v>
      </c>
      <c r="S1419" s="55">
        <v>16.9087</v>
      </c>
      <c r="T1419" s="55">
        <v>51.475555999999997</v>
      </c>
      <c r="U1419" s="55">
        <v>16.894110999999999</v>
      </c>
      <c r="V1419" s="53" t="s">
        <v>96</v>
      </c>
      <c r="W1419" s="85">
        <v>0</v>
      </c>
      <c r="X1419" s="87">
        <v>0</v>
      </c>
      <c r="Y1419" s="1" t="s">
        <v>7166</v>
      </c>
    </row>
    <row r="1420" spans="1:25" ht="50.1" hidden="1" customHeight="1" x14ac:dyDescent="0.25">
      <c r="A1420" s="53" t="s">
        <v>96</v>
      </c>
      <c r="B1420" s="53" t="str">
        <f>IF(COUNTIF('Aglomeracje 2022 r.'!$C$13:$C$207,' Dane pomocnicze (ze spr. 21)'!C1420)=1,"TAK",IF(COUNTIF('Aglomeracje 2022 r.'!$C$13:$C$207,' Dane pomocnicze (ze spr. 21)'!C1420)&gt;1,"TAK, UWAGA, wystepuje w sprawozdaniu więcej niż jeden raz!!!","BRAK"))</f>
        <v>BRAK</v>
      </c>
      <c r="C1420" s="53" t="s">
        <v>1511</v>
      </c>
      <c r="D1420" s="53" t="s">
        <v>1750</v>
      </c>
      <c r="E1420" s="53" t="s">
        <v>1639</v>
      </c>
      <c r="F1420" s="53" t="s">
        <v>1640</v>
      </c>
      <c r="G1420" s="53" t="s">
        <v>1692</v>
      </c>
      <c r="H1420" s="53" t="s">
        <v>96</v>
      </c>
      <c r="I1420" s="53" t="s">
        <v>1635</v>
      </c>
      <c r="J1420" s="53" t="s">
        <v>1636</v>
      </c>
      <c r="K1420" s="53" t="s">
        <v>1750</v>
      </c>
      <c r="L1420" s="53" t="s">
        <v>3715</v>
      </c>
      <c r="M1420" s="53" t="s">
        <v>1750</v>
      </c>
      <c r="N1420" s="53" t="s">
        <v>3801</v>
      </c>
      <c r="O1420" s="54">
        <v>3300</v>
      </c>
      <c r="P1420" s="53" t="s">
        <v>3802</v>
      </c>
      <c r="Q1420" s="53">
        <v>1</v>
      </c>
      <c r="R1420" s="55">
        <v>51.244799999999998</v>
      </c>
      <c r="S1420" s="55">
        <v>17.043600000000001</v>
      </c>
      <c r="T1420" s="55">
        <v>51.243299999999998</v>
      </c>
      <c r="U1420" s="55">
        <v>17.032299999999999</v>
      </c>
      <c r="V1420" s="53" t="s">
        <v>96</v>
      </c>
      <c r="W1420" s="85">
        <v>1.2</v>
      </c>
      <c r="X1420" s="87">
        <v>0.5</v>
      </c>
      <c r="Y1420" s="1" t="s">
        <v>7815</v>
      </c>
    </row>
    <row r="1421" spans="1:25" ht="50.1" hidden="1" customHeight="1" x14ac:dyDescent="0.25">
      <c r="A1421" s="53" t="s">
        <v>96</v>
      </c>
      <c r="B1421" s="53" t="str">
        <f>IF(COUNTIF('Aglomeracje 2022 r.'!$C$13:$C$207,' Dane pomocnicze (ze spr. 21)'!C1421)=1,"TAK",IF(COUNTIF('Aglomeracje 2022 r.'!$C$13:$C$207,' Dane pomocnicze (ze spr. 21)'!C1421)&gt;1,"TAK, UWAGA, wystepuje w sprawozdaniu więcej niż jeden raz!!!","BRAK"))</f>
        <v>BRAK</v>
      </c>
      <c r="C1421" s="53" t="s">
        <v>1512</v>
      </c>
      <c r="D1421" s="53" t="s">
        <v>1751</v>
      </c>
      <c r="E1421" s="53" t="s">
        <v>1650</v>
      </c>
      <c r="F1421" s="53" t="s">
        <v>1640</v>
      </c>
      <c r="G1421" s="53" t="s">
        <v>1752</v>
      </c>
      <c r="H1421" s="53" t="s">
        <v>1648</v>
      </c>
      <c r="I1421" s="53" t="s">
        <v>1657</v>
      </c>
      <c r="J1421" s="53" t="s">
        <v>1636</v>
      </c>
      <c r="K1421" s="53" t="s">
        <v>3803</v>
      </c>
      <c r="L1421" s="53" t="s">
        <v>3669</v>
      </c>
      <c r="M1421" s="53" t="s">
        <v>3803</v>
      </c>
      <c r="N1421" s="53" t="s">
        <v>3804</v>
      </c>
      <c r="O1421" s="54">
        <v>2206</v>
      </c>
      <c r="P1421" s="53" t="s">
        <v>3805</v>
      </c>
      <c r="Q1421" s="53">
        <v>2</v>
      </c>
      <c r="R1421" s="55">
        <v>51.012799999999999</v>
      </c>
      <c r="S1421" s="55">
        <v>15.510899999999999</v>
      </c>
      <c r="T1421" s="55">
        <v>0</v>
      </c>
      <c r="U1421" s="55">
        <v>0</v>
      </c>
      <c r="V1421" s="53" t="s">
        <v>96</v>
      </c>
      <c r="W1421" s="85">
        <v>1.1000000000000001</v>
      </c>
      <c r="X1421" s="87">
        <v>3</v>
      </c>
      <c r="Y1421" s="1" t="s">
        <v>7816</v>
      </c>
    </row>
    <row r="1422" spans="1:25" ht="50.1" hidden="1" customHeight="1" x14ac:dyDescent="0.25">
      <c r="A1422" s="53" t="s">
        <v>96</v>
      </c>
      <c r="B1422" s="53" t="str">
        <f>IF(COUNTIF('Aglomeracje 2022 r.'!$C$13:$C$207,' Dane pomocnicze (ze spr. 21)'!C1422)=1,"TAK",IF(COUNTIF('Aglomeracje 2022 r.'!$C$13:$C$207,' Dane pomocnicze (ze spr. 21)'!C1422)&gt;1,"TAK, UWAGA, wystepuje w sprawozdaniu więcej niż jeden raz!!!","BRAK"))</f>
        <v>BRAK</v>
      </c>
      <c r="C1422" s="53" t="s">
        <v>1513</v>
      </c>
      <c r="D1422" s="53" t="s">
        <v>1753</v>
      </c>
      <c r="E1422" s="53" t="s">
        <v>1639</v>
      </c>
      <c r="F1422" s="53" t="s">
        <v>1640</v>
      </c>
      <c r="G1422" s="53" t="s">
        <v>1665</v>
      </c>
      <c r="H1422" s="53" t="s">
        <v>1664</v>
      </c>
      <c r="I1422" s="53" t="s">
        <v>1635</v>
      </c>
      <c r="J1422" s="53" t="s">
        <v>1636</v>
      </c>
      <c r="K1422" s="53" t="s">
        <v>1753</v>
      </c>
      <c r="L1422" s="53" t="s">
        <v>3715</v>
      </c>
      <c r="M1422" s="53" t="s">
        <v>3806</v>
      </c>
      <c r="N1422" s="53" t="s">
        <v>3807</v>
      </c>
      <c r="O1422" s="54">
        <v>3745</v>
      </c>
      <c r="P1422" s="53" t="s">
        <v>3808</v>
      </c>
      <c r="Q1422" s="53">
        <v>1</v>
      </c>
      <c r="R1422" s="55">
        <v>51.0779</v>
      </c>
      <c r="S1422" s="55">
        <v>16.068200000000001</v>
      </c>
      <c r="T1422" s="55">
        <v>51.083399999999997</v>
      </c>
      <c r="U1422" s="55">
        <v>15.058299999999999</v>
      </c>
      <c r="V1422" s="53" t="s">
        <v>96</v>
      </c>
      <c r="W1422" s="85">
        <v>0</v>
      </c>
      <c r="X1422" s="87">
        <v>0</v>
      </c>
      <c r="Y1422" s="1" t="s">
        <v>7166</v>
      </c>
    </row>
    <row r="1423" spans="1:25" ht="50.1" hidden="1" customHeight="1" x14ac:dyDescent="0.25">
      <c r="A1423" s="53" t="s">
        <v>96</v>
      </c>
      <c r="B1423" s="53" t="str">
        <f>IF(COUNTIF('Aglomeracje 2022 r.'!$C$13:$C$207,' Dane pomocnicze (ze spr. 21)'!C1423)=1,"TAK",IF(COUNTIF('Aglomeracje 2022 r.'!$C$13:$C$207,' Dane pomocnicze (ze spr. 21)'!C1423)&gt;1,"TAK, UWAGA, wystepuje w sprawozdaniu więcej niż jeden raz!!!","BRAK"))</f>
        <v>BRAK</v>
      </c>
      <c r="C1423" s="53" t="s">
        <v>1514</v>
      </c>
      <c r="D1423" s="53" t="s">
        <v>1754</v>
      </c>
      <c r="E1423" s="53" t="s">
        <v>1639</v>
      </c>
      <c r="F1423" s="53" t="s">
        <v>1640</v>
      </c>
      <c r="G1423" s="53" t="s">
        <v>1676</v>
      </c>
      <c r="H1423" s="53" t="s">
        <v>96</v>
      </c>
      <c r="I1423" s="53" t="s">
        <v>1635</v>
      </c>
      <c r="J1423" s="53" t="s">
        <v>1636</v>
      </c>
      <c r="K1423" s="53" t="s">
        <v>1754</v>
      </c>
      <c r="L1423" s="53" t="s">
        <v>3715</v>
      </c>
      <c r="M1423" s="53" t="s">
        <v>1754</v>
      </c>
      <c r="N1423" s="53" t="s">
        <v>3809</v>
      </c>
      <c r="O1423" s="54">
        <v>5402</v>
      </c>
      <c r="P1423" s="53" t="s">
        <v>3810</v>
      </c>
      <c r="Q1423" s="53">
        <v>1</v>
      </c>
      <c r="R1423" s="55">
        <v>51.600479999999997</v>
      </c>
      <c r="S1423" s="55">
        <v>16.169370000000001</v>
      </c>
      <c r="T1423" s="55">
        <v>51.602800000000002</v>
      </c>
      <c r="U1423" s="55">
        <v>16.184999999999999</v>
      </c>
      <c r="V1423" s="53" t="s">
        <v>96</v>
      </c>
      <c r="W1423" s="85">
        <v>3.5000000000000003E-2</v>
      </c>
      <c r="X1423" s="87">
        <v>0</v>
      </c>
      <c r="Y1423" s="1" t="s">
        <v>7817</v>
      </c>
    </row>
    <row r="1424" spans="1:25" ht="50.1" hidden="1" customHeight="1" x14ac:dyDescent="0.25">
      <c r="A1424" s="53" t="s">
        <v>96</v>
      </c>
      <c r="B1424" s="53" t="str">
        <f>IF(COUNTIF('Aglomeracje 2022 r.'!$C$13:$C$207,' Dane pomocnicze (ze spr. 21)'!C1424)=1,"TAK",IF(COUNTIF('Aglomeracje 2022 r.'!$C$13:$C$207,' Dane pomocnicze (ze spr. 21)'!C1424)&gt;1,"TAK, UWAGA, wystepuje w sprawozdaniu więcej niż jeden raz!!!","BRAK"))</f>
        <v>BRAK</v>
      </c>
      <c r="C1424" s="53" t="s">
        <v>1515</v>
      </c>
      <c r="D1424" s="53" t="s">
        <v>1755</v>
      </c>
      <c r="E1424" s="53" t="s">
        <v>1639</v>
      </c>
      <c r="F1424" s="53" t="s">
        <v>1640</v>
      </c>
      <c r="G1424" s="53" t="s">
        <v>1686</v>
      </c>
      <c r="H1424" s="53" t="s">
        <v>1644</v>
      </c>
      <c r="I1424" s="53" t="s">
        <v>1635</v>
      </c>
      <c r="J1424" s="53" t="s">
        <v>1636</v>
      </c>
      <c r="K1424" s="53" t="s">
        <v>1755</v>
      </c>
      <c r="L1424" s="53" t="s">
        <v>3669</v>
      </c>
      <c r="M1424" s="53" t="s">
        <v>1755</v>
      </c>
      <c r="N1424" s="53" t="s">
        <v>3811</v>
      </c>
      <c r="O1424" s="54">
        <v>4188</v>
      </c>
      <c r="P1424" s="53" t="s">
        <v>3812</v>
      </c>
      <c r="Q1424" s="53">
        <v>1</v>
      </c>
      <c r="R1424" s="55">
        <v>51.005200000000002</v>
      </c>
      <c r="S1424" s="55">
        <v>15.5335</v>
      </c>
      <c r="T1424" s="55">
        <v>51.01</v>
      </c>
      <c r="U1424" s="55">
        <v>15.5321</v>
      </c>
      <c r="V1424" s="53" t="s">
        <v>96</v>
      </c>
      <c r="W1424" s="85">
        <v>4.3</v>
      </c>
      <c r="X1424" s="87">
        <v>0</v>
      </c>
      <c r="Y1424" s="1" t="s">
        <v>7315</v>
      </c>
    </row>
    <row r="1425" spans="1:25" ht="50.1" hidden="1" customHeight="1" x14ac:dyDescent="0.25">
      <c r="A1425" s="53" t="s">
        <v>96</v>
      </c>
      <c r="B1425" s="53" t="str">
        <f>IF(COUNTIF('Aglomeracje 2022 r.'!$C$13:$C$207,' Dane pomocnicze (ze spr. 21)'!C1425)=1,"TAK",IF(COUNTIF('Aglomeracje 2022 r.'!$C$13:$C$207,' Dane pomocnicze (ze spr. 21)'!C1425)&gt;1,"TAK, UWAGA, wystepuje w sprawozdaniu więcej niż jeden raz!!!","BRAK"))</f>
        <v>BRAK</v>
      </c>
      <c r="C1425" s="53" t="s">
        <v>1516</v>
      </c>
      <c r="D1425" s="53" t="s">
        <v>1756</v>
      </c>
      <c r="E1425" s="53" t="s">
        <v>1639</v>
      </c>
      <c r="F1425" s="53" t="s">
        <v>1640</v>
      </c>
      <c r="G1425" s="53" t="s">
        <v>1665</v>
      </c>
      <c r="H1425" s="53" t="s">
        <v>1664</v>
      </c>
      <c r="I1425" s="53" t="s">
        <v>1635</v>
      </c>
      <c r="J1425" s="53" t="s">
        <v>1636</v>
      </c>
      <c r="K1425" s="53" t="s">
        <v>1756</v>
      </c>
      <c r="L1425" s="53" t="s">
        <v>3617</v>
      </c>
      <c r="M1425" s="53" t="s">
        <v>1756</v>
      </c>
      <c r="N1425" s="53" t="s">
        <v>3813</v>
      </c>
      <c r="O1425" s="54">
        <v>4135</v>
      </c>
      <c r="P1425" s="53" t="s">
        <v>3814</v>
      </c>
      <c r="Q1425" s="53">
        <v>1</v>
      </c>
      <c r="R1425" s="55">
        <v>51.023499999999999</v>
      </c>
      <c r="S1425" s="55">
        <v>15.063800000000001</v>
      </c>
      <c r="T1425" s="55">
        <v>51.022599999999997</v>
      </c>
      <c r="U1425" s="55">
        <v>15.0573</v>
      </c>
      <c r="V1425" s="53" t="s">
        <v>96</v>
      </c>
      <c r="W1425" s="85">
        <v>0</v>
      </c>
      <c r="X1425" s="87">
        <v>0</v>
      </c>
      <c r="Y1425" s="1" t="s">
        <v>7166</v>
      </c>
    </row>
    <row r="1426" spans="1:25" ht="50.1" hidden="1" customHeight="1" x14ac:dyDescent="0.25">
      <c r="A1426" s="53" t="s">
        <v>96</v>
      </c>
      <c r="B1426" s="53" t="str">
        <f>IF(COUNTIF('Aglomeracje 2022 r.'!$C$13:$C$207,' Dane pomocnicze (ze spr. 21)'!C1426)=1,"TAK",IF(COUNTIF('Aglomeracje 2022 r.'!$C$13:$C$207,' Dane pomocnicze (ze spr. 21)'!C1426)&gt;1,"TAK, UWAGA, wystepuje w sprawozdaniu więcej niż jeden raz!!!","BRAK"))</f>
        <v>BRAK</v>
      </c>
      <c r="C1426" s="53" t="s">
        <v>1517</v>
      </c>
      <c r="D1426" s="53" t="s">
        <v>1757</v>
      </c>
      <c r="E1426" s="53" t="s">
        <v>1639</v>
      </c>
      <c r="F1426" s="53" t="s">
        <v>1640</v>
      </c>
      <c r="G1426" s="53" t="s">
        <v>1674</v>
      </c>
      <c r="H1426" s="53" t="s">
        <v>1644</v>
      </c>
      <c r="I1426" s="53" t="s">
        <v>1635</v>
      </c>
      <c r="J1426" s="53" t="s">
        <v>1636</v>
      </c>
      <c r="K1426" s="53" t="s">
        <v>1757</v>
      </c>
      <c r="L1426" s="53" t="s">
        <v>3715</v>
      </c>
      <c r="M1426" s="53" t="s">
        <v>1757</v>
      </c>
      <c r="N1426" s="53" t="s">
        <v>3815</v>
      </c>
      <c r="O1426" s="54">
        <v>2678</v>
      </c>
      <c r="P1426" s="53" t="s">
        <v>3816</v>
      </c>
      <c r="Q1426" s="53">
        <v>1</v>
      </c>
      <c r="R1426" s="55">
        <v>51.042000000000002</v>
      </c>
      <c r="S1426" s="55">
        <v>16.270099999999999</v>
      </c>
      <c r="T1426" s="55">
        <v>51.046100000000003</v>
      </c>
      <c r="U1426" s="55">
        <v>16.2867</v>
      </c>
      <c r="V1426" s="53" t="s">
        <v>96</v>
      </c>
      <c r="W1426" s="85">
        <v>0</v>
      </c>
      <c r="X1426" s="87">
        <v>0</v>
      </c>
      <c r="Y1426" s="1" t="s">
        <v>7166</v>
      </c>
    </row>
    <row r="1427" spans="1:25" ht="50.1" hidden="1" customHeight="1" x14ac:dyDescent="0.25">
      <c r="A1427" s="53" t="s">
        <v>96</v>
      </c>
      <c r="B1427" s="53" t="str">
        <f>IF(COUNTIF('Aglomeracje 2022 r.'!$C$13:$C$207,' Dane pomocnicze (ze spr. 21)'!C1427)=1,"TAK",IF(COUNTIF('Aglomeracje 2022 r.'!$C$13:$C$207,' Dane pomocnicze (ze spr. 21)'!C1427)&gt;1,"TAK, UWAGA, wystepuje w sprawozdaniu więcej niż jeden raz!!!","BRAK"))</f>
        <v>BRAK</v>
      </c>
      <c r="C1427" s="53" t="s">
        <v>1518</v>
      </c>
      <c r="D1427" s="53" t="s">
        <v>1758</v>
      </c>
      <c r="E1427" s="53" t="s">
        <v>1639</v>
      </c>
      <c r="F1427" s="53" t="s">
        <v>1640</v>
      </c>
      <c r="G1427" s="53" t="s">
        <v>1682</v>
      </c>
      <c r="H1427" s="53" t="s">
        <v>1648</v>
      </c>
      <c r="I1427" s="53" t="s">
        <v>1635</v>
      </c>
      <c r="J1427" s="53" t="s">
        <v>1636</v>
      </c>
      <c r="K1427" s="53" t="s">
        <v>1758</v>
      </c>
      <c r="L1427" s="53" t="s">
        <v>3617</v>
      </c>
      <c r="M1427" s="53" t="s">
        <v>1758</v>
      </c>
      <c r="N1427" s="53" t="s">
        <v>3817</v>
      </c>
      <c r="O1427" s="54">
        <v>20068</v>
      </c>
      <c r="P1427" s="53" t="s">
        <v>3818</v>
      </c>
      <c r="Q1427" s="53">
        <v>1</v>
      </c>
      <c r="R1427" s="55">
        <v>50.83</v>
      </c>
      <c r="S1427" s="55">
        <v>15.518700000000001</v>
      </c>
      <c r="T1427" s="55">
        <v>50.828800000000001</v>
      </c>
      <c r="U1427" s="55">
        <v>15.5436</v>
      </c>
      <c r="V1427" s="53" t="s">
        <v>96</v>
      </c>
      <c r="W1427" s="85">
        <v>0</v>
      </c>
      <c r="X1427" s="87">
        <v>0</v>
      </c>
      <c r="Y1427" s="1" t="s">
        <v>7166</v>
      </c>
    </row>
    <row r="1428" spans="1:25" ht="50.1" hidden="1" customHeight="1" x14ac:dyDescent="0.25">
      <c r="A1428" s="53" t="s">
        <v>96</v>
      </c>
      <c r="B1428" s="53" t="str">
        <f>IF(COUNTIF('Aglomeracje 2022 r.'!$C$13:$C$207,' Dane pomocnicze (ze spr. 21)'!C1428)=1,"TAK",IF(COUNTIF('Aglomeracje 2022 r.'!$C$13:$C$207,' Dane pomocnicze (ze spr. 21)'!C1428)&gt;1,"TAK, UWAGA, wystepuje w sprawozdaniu więcej niż jeden raz!!!","BRAK"))</f>
        <v>BRAK</v>
      </c>
      <c r="C1428" s="53" t="s">
        <v>1519</v>
      </c>
      <c r="D1428" s="53" t="s">
        <v>1759</v>
      </c>
      <c r="E1428" s="53" t="s">
        <v>1639</v>
      </c>
      <c r="F1428" s="53" t="s">
        <v>1640</v>
      </c>
      <c r="G1428" s="53" t="s">
        <v>1655</v>
      </c>
      <c r="H1428" s="53" t="s">
        <v>1672</v>
      </c>
      <c r="I1428" s="53" t="s">
        <v>1635</v>
      </c>
      <c r="J1428" s="53" t="s">
        <v>1636</v>
      </c>
      <c r="K1428" s="53" t="s">
        <v>3819</v>
      </c>
      <c r="L1428" s="53" t="s">
        <v>3715</v>
      </c>
      <c r="M1428" s="53" t="s">
        <v>3819</v>
      </c>
      <c r="N1428" s="53" t="s">
        <v>3820</v>
      </c>
      <c r="O1428" s="54">
        <v>5378</v>
      </c>
      <c r="P1428" s="53" t="s">
        <v>1519</v>
      </c>
      <c r="Q1428" s="53">
        <v>1</v>
      </c>
      <c r="R1428" s="55">
        <v>50.2605</v>
      </c>
      <c r="S1428" s="55">
        <v>16.390499999999999</v>
      </c>
      <c r="T1428" s="55">
        <v>50.395200000000003</v>
      </c>
      <c r="U1428" s="55">
        <v>16.6388</v>
      </c>
      <c r="V1428" s="53" t="s">
        <v>96</v>
      </c>
      <c r="W1428" s="85">
        <v>0</v>
      </c>
      <c r="X1428" s="87">
        <v>0</v>
      </c>
      <c r="Y1428" s="1" t="s">
        <v>7166</v>
      </c>
    </row>
    <row r="1429" spans="1:25" ht="50.1" hidden="1" customHeight="1" x14ac:dyDescent="0.25">
      <c r="A1429" s="53" t="s">
        <v>96</v>
      </c>
      <c r="B1429" s="53" t="str">
        <f>IF(COUNTIF('Aglomeracje 2022 r.'!$C$13:$C$207,' Dane pomocnicze (ze spr. 21)'!C1429)=1,"TAK",IF(COUNTIF('Aglomeracje 2022 r.'!$C$13:$C$207,' Dane pomocnicze (ze spr. 21)'!C1429)&gt;1,"TAK, UWAGA, wystepuje w sprawozdaniu więcej niż jeden raz!!!","BRAK"))</f>
        <v>BRAK</v>
      </c>
      <c r="C1429" s="53" t="s">
        <v>1520</v>
      </c>
      <c r="D1429" s="53" t="s">
        <v>1760</v>
      </c>
      <c r="E1429" s="53" t="s">
        <v>1639</v>
      </c>
      <c r="F1429" s="53" t="s">
        <v>1640</v>
      </c>
      <c r="G1429" s="53" t="s">
        <v>1696</v>
      </c>
      <c r="H1429" s="53" t="s">
        <v>1648</v>
      </c>
      <c r="I1429" s="53" t="s">
        <v>1635</v>
      </c>
      <c r="J1429" s="53" t="s">
        <v>1636</v>
      </c>
      <c r="K1429" s="53" t="s">
        <v>1760</v>
      </c>
      <c r="L1429" s="53" t="s">
        <v>3821</v>
      </c>
      <c r="M1429" s="53" t="s">
        <v>1760</v>
      </c>
      <c r="N1429" s="53" t="s">
        <v>3822</v>
      </c>
      <c r="O1429" s="54">
        <v>3307</v>
      </c>
      <c r="P1429" s="53" t="s">
        <v>3823</v>
      </c>
      <c r="Q1429" s="53">
        <v>1</v>
      </c>
      <c r="R1429" s="55">
        <v>50.850909999999999</v>
      </c>
      <c r="S1429" s="55">
        <v>16.015450000000001</v>
      </c>
      <c r="T1429" s="55">
        <v>50.854561050000001</v>
      </c>
      <c r="U1429" s="55">
        <v>16.001584080000001</v>
      </c>
      <c r="V1429" s="53" t="s">
        <v>96</v>
      </c>
      <c r="W1429" s="85">
        <v>0</v>
      </c>
      <c r="X1429" s="87">
        <v>0</v>
      </c>
      <c r="Y1429" s="1" t="s">
        <v>7166</v>
      </c>
    </row>
    <row r="1430" spans="1:25" ht="50.1" hidden="1" customHeight="1" x14ac:dyDescent="0.25">
      <c r="A1430" s="53" t="s">
        <v>96</v>
      </c>
      <c r="B1430" s="53" t="str">
        <f>IF(COUNTIF('Aglomeracje 2022 r.'!$C$13:$C$207,' Dane pomocnicze (ze spr. 21)'!C1430)=1,"TAK",IF(COUNTIF('Aglomeracje 2022 r.'!$C$13:$C$207,' Dane pomocnicze (ze spr. 21)'!C1430)&gt;1,"TAK, UWAGA, wystepuje w sprawozdaniu więcej niż jeden raz!!!","BRAK"))</f>
        <v>BRAK</v>
      </c>
      <c r="C1430" s="53" t="s">
        <v>1521</v>
      </c>
      <c r="D1430" s="53" t="s">
        <v>1761</v>
      </c>
      <c r="E1430" s="53" t="s">
        <v>1639</v>
      </c>
      <c r="F1430" s="53" t="s">
        <v>1640</v>
      </c>
      <c r="G1430" s="53" t="s">
        <v>1682</v>
      </c>
      <c r="H1430" s="53" t="s">
        <v>1648</v>
      </c>
      <c r="I1430" s="53" t="s">
        <v>1635</v>
      </c>
      <c r="J1430" s="53" t="s">
        <v>1636</v>
      </c>
      <c r="K1430" s="53" t="s">
        <v>1761</v>
      </c>
      <c r="L1430" s="53" t="s">
        <v>3715</v>
      </c>
      <c r="M1430" s="53" t="s">
        <v>3824</v>
      </c>
      <c r="N1430" s="53" t="s">
        <v>3825</v>
      </c>
      <c r="O1430" s="54">
        <v>5997</v>
      </c>
      <c r="P1430" s="53" t="s">
        <v>3826</v>
      </c>
      <c r="Q1430" s="53">
        <v>1</v>
      </c>
      <c r="R1430" s="55">
        <v>50.834699999999998</v>
      </c>
      <c r="S1430" s="55">
        <v>15.6799</v>
      </c>
      <c r="T1430" s="55">
        <v>50.8367</v>
      </c>
      <c r="U1430" s="55">
        <v>15.7011</v>
      </c>
      <c r="V1430" s="53" t="s">
        <v>96</v>
      </c>
      <c r="W1430" s="85">
        <v>8.5</v>
      </c>
      <c r="X1430" s="87">
        <v>0</v>
      </c>
      <c r="Y1430" s="1" t="s">
        <v>7773</v>
      </c>
    </row>
    <row r="1431" spans="1:25" ht="50.1" hidden="1" customHeight="1" x14ac:dyDescent="0.25">
      <c r="A1431" s="53" t="s">
        <v>96</v>
      </c>
      <c r="B1431" s="53" t="str">
        <f>IF(COUNTIF('Aglomeracje 2022 r.'!$C$13:$C$207,' Dane pomocnicze (ze spr. 21)'!C1431)=1,"TAK",IF(COUNTIF('Aglomeracje 2022 r.'!$C$13:$C$207,' Dane pomocnicze (ze spr. 21)'!C1431)&gt;1,"TAK, UWAGA, wystepuje w sprawozdaniu więcej niż jeden raz!!!","BRAK"))</f>
        <v>BRAK</v>
      </c>
      <c r="C1431" s="53" t="s">
        <v>1522</v>
      </c>
      <c r="D1431" s="53" t="s">
        <v>1762</v>
      </c>
      <c r="E1431" s="53" t="s">
        <v>1639</v>
      </c>
      <c r="F1431" s="53" t="s">
        <v>1640</v>
      </c>
      <c r="G1431" s="53" t="s">
        <v>1655</v>
      </c>
      <c r="H1431" s="53" t="s">
        <v>1672</v>
      </c>
      <c r="I1431" s="53" t="s">
        <v>1635</v>
      </c>
      <c r="J1431" s="53" t="s">
        <v>1636</v>
      </c>
      <c r="K1431" s="53" t="s">
        <v>3819</v>
      </c>
      <c r="L1431" s="53" t="s">
        <v>3715</v>
      </c>
      <c r="M1431" s="53" t="s">
        <v>3819</v>
      </c>
      <c r="N1431" s="53" t="s">
        <v>3827</v>
      </c>
      <c r="O1431" s="54">
        <v>2050</v>
      </c>
      <c r="P1431" s="53" t="s">
        <v>1522</v>
      </c>
      <c r="Q1431" s="53">
        <v>1</v>
      </c>
      <c r="R1431" s="55">
        <v>50.2605</v>
      </c>
      <c r="S1431" s="55">
        <v>16.3902</v>
      </c>
      <c r="T1431" s="55">
        <v>50.366199999999999</v>
      </c>
      <c r="U1431" s="55">
        <v>16.689399999999999</v>
      </c>
      <c r="V1431" s="53" t="s">
        <v>96</v>
      </c>
      <c r="W1431" s="85">
        <v>0</v>
      </c>
      <c r="X1431" s="87">
        <v>0</v>
      </c>
      <c r="Y1431" s="1" t="s">
        <v>7166</v>
      </c>
    </row>
    <row r="1432" spans="1:25" ht="50.1" hidden="1" customHeight="1" x14ac:dyDescent="0.25">
      <c r="A1432" s="53" t="s">
        <v>96</v>
      </c>
      <c r="B1432" s="53" t="str">
        <f>IF(COUNTIF('Aglomeracje 2022 r.'!$C$13:$C$207,' Dane pomocnicze (ze spr. 21)'!C1432)=1,"TAK",IF(COUNTIF('Aglomeracje 2022 r.'!$C$13:$C$207,' Dane pomocnicze (ze spr. 21)'!C1432)&gt;1,"TAK, UWAGA, wystepuje w sprawozdaniu więcej niż jeden raz!!!","BRAK"))</f>
        <v>BRAK</v>
      </c>
      <c r="C1432" s="53" t="s">
        <v>1523</v>
      </c>
      <c r="D1432" s="53" t="s">
        <v>1763</v>
      </c>
      <c r="E1432" s="53" t="s">
        <v>1639</v>
      </c>
      <c r="F1432" s="53" t="s">
        <v>1640</v>
      </c>
      <c r="I1432" s="53" t="s">
        <v>1635</v>
      </c>
      <c r="J1432" s="53" t="s">
        <v>1636</v>
      </c>
      <c r="K1432" s="53">
        <v>0</v>
      </c>
      <c r="L1432" s="53">
        <v>0</v>
      </c>
      <c r="M1432" s="53">
        <v>0</v>
      </c>
      <c r="N1432" s="53">
        <v>0</v>
      </c>
      <c r="O1432" s="54">
        <v>0</v>
      </c>
      <c r="P1432" s="53">
        <v>0</v>
      </c>
      <c r="Q1432" s="53">
        <v>0</v>
      </c>
      <c r="R1432" s="55">
        <v>0</v>
      </c>
      <c r="S1432" s="55">
        <v>0</v>
      </c>
      <c r="T1432" s="55">
        <v>0</v>
      </c>
      <c r="U1432" s="55">
        <v>0</v>
      </c>
      <c r="V1432" s="53" t="s">
        <v>96</v>
      </c>
      <c r="W1432" s="85">
        <v>0</v>
      </c>
      <c r="X1432" s="87">
        <v>0</v>
      </c>
      <c r="Y1432" s="1" t="s">
        <v>7166</v>
      </c>
    </row>
    <row r="1433" spans="1:25" ht="50.1" hidden="1" customHeight="1" x14ac:dyDescent="0.25">
      <c r="A1433" s="53" t="s">
        <v>96</v>
      </c>
      <c r="B1433" s="53" t="str">
        <f>IF(COUNTIF('Aglomeracje 2022 r.'!$C$13:$C$207,' Dane pomocnicze (ze spr. 21)'!C1433)=1,"TAK",IF(COUNTIF('Aglomeracje 2022 r.'!$C$13:$C$207,' Dane pomocnicze (ze spr. 21)'!C1433)&gt;1,"TAK, UWAGA, wystepuje w sprawozdaniu więcej niż jeden raz!!!","BRAK"))</f>
        <v>BRAK</v>
      </c>
      <c r="C1433" s="53" t="s">
        <v>1524</v>
      </c>
      <c r="D1433" s="53" t="s">
        <v>1764</v>
      </c>
      <c r="E1433" s="53" t="s">
        <v>1650</v>
      </c>
      <c r="F1433" s="53" t="s">
        <v>1640</v>
      </c>
      <c r="G1433" s="53" t="s">
        <v>1678</v>
      </c>
      <c r="H1433" s="53" t="s">
        <v>1672</v>
      </c>
      <c r="I1433" s="53" t="s">
        <v>1635</v>
      </c>
      <c r="J1433" s="53" t="s">
        <v>1636</v>
      </c>
      <c r="K1433" s="53" t="s">
        <v>3828</v>
      </c>
      <c r="L1433" s="53" t="s">
        <v>3669</v>
      </c>
      <c r="M1433" s="53" t="s">
        <v>3828</v>
      </c>
      <c r="N1433" s="53" t="s">
        <v>3829</v>
      </c>
      <c r="O1433" s="54">
        <v>3424</v>
      </c>
      <c r="P1433" s="53">
        <v>0</v>
      </c>
      <c r="Q1433" s="53">
        <v>2</v>
      </c>
      <c r="R1433" s="55">
        <v>50.506700000000002</v>
      </c>
      <c r="S1433" s="55">
        <v>16.7409</v>
      </c>
      <c r="T1433" s="55">
        <v>0</v>
      </c>
      <c r="U1433" s="55">
        <v>0</v>
      </c>
      <c r="V1433" s="53" t="s">
        <v>96</v>
      </c>
      <c r="W1433" s="85">
        <v>0</v>
      </c>
      <c r="X1433" s="87">
        <v>0</v>
      </c>
      <c r="Y1433" s="1" t="s">
        <v>7166</v>
      </c>
    </row>
    <row r="1434" spans="1:25" ht="50.1" hidden="1" customHeight="1" x14ac:dyDescent="0.25">
      <c r="A1434" s="53" t="s">
        <v>96</v>
      </c>
      <c r="B1434" s="53" t="str">
        <f>IF(COUNTIF('Aglomeracje 2022 r.'!$C$13:$C$207,' Dane pomocnicze (ze spr. 21)'!C1434)=1,"TAK",IF(COUNTIF('Aglomeracje 2022 r.'!$C$13:$C$207,' Dane pomocnicze (ze spr. 21)'!C1434)&gt;1,"TAK, UWAGA, wystepuje w sprawozdaniu więcej niż jeden raz!!!","BRAK"))</f>
        <v>BRAK</v>
      </c>
      <c r="C1434" s="53" t="s">
        <v>1525</v>
      </c>
      <c r="D1434" s="53" t="s">
        <v>1765</v>
      </c>
      <c r="E1434" s="53" t="s">
        <v>1639</v>
      </c>
      <c r="F1434" s="53" t="s">
        <v>1640</v>
      </c>
      <c r="G1434" s="53" t="s">
        <v>1676</v>
      </c>
      <c r="H1434" s="53" t="s">
        <v>1648</v>
      </c>
      <c r="I1434" s="53" t="s">
        <v>1635</v>
      </c>
      <c r="J1434" s="53" t="s">
        <v>1636</v>
      </c>
      <c r="K1434" s="53" t="s">
        <v>1765</v>
      </c>
      <c r="L1434" s="53" t="s">
        <v>3715</v>
      </c>
      <c r="M1434" s="53" t="s">
        <v>1765</v>
      </c>
      <c r="N1434" s="53" t="s">
        <v>3830</v>
      </c>
      <c r="O1434" s="54">
        <v>2661</v>
      </c>
      <c r="P1434" s="53" t="s">
        <v>3831</v>
      </c>
      <c r="Q1434" s="53">
        <v>1</v>
      </c>
      <c r="R1434" s="55">
        <v>51.627499999999998</v>
      </c>
      <c r="S1434" s="55">
        <v>15.8817</v>
      </c>
      <c r="T1434" s="55">
        <v>51.603099999999998</v>
      </c>
      <c r="U1434" s="55">
        <v>15.8858</v>
      </c>
      <c r="V1434" s="53" t="s">
        <v>96</v>
      </c>
      <c r="W1434" s="85">
        <v>0</v>
      </c>
      <c r="X1434" s="87">
        <v>0</v>
      </c>
      <c r="Y1434" s="1" t="s">
        <v>7166</v>
      </c>
    </row>
    <row r="1435" spans="1:25" ht="50.1" hidden="1" customHeight="1" x14ac:dyDescent="0.25">
      <c r="A1435" s="53" t="s">
        <v>96</v>
      </c>
      <c r="B1435" s="53" t="str">
        <f>IF(COUNTIF('Aglomeracje 2022 r.'!$C$13:$C$207,' Dane pomocnicze (ze spr. 21)'!C1435)=1,"TAK",IF(COUNTIF('Aglomeracje 2022 r.'!$C$13:$C$207,' Dane pomocnicze (ze spr. 21)'!C1435)&gt;1,"TAK, UWAGA, wystepuje w sprawozdaniu więcej niż jeden raz!!!","BRAK"))</f>
        <v>BRAK</v>
      </c>
      <c r="C1435" s="53" t="s">
        <v>1526</v>
      </c>
      <c r="D1435" s="53" t="s">
        <v>1766</v>
      </c>
      <c r="E1435" s="53" t="s">
        <v>1650</v>
      </c>
      <c r="F1435" s="53" t="s">
        <v>1640</v>
      </c>
      <c r="G1435" s="53" t="s">
        <v>1680</v>
      </c>
      <c r="H1435" s="53" t="s">
        <v>96</v>
      </c>
      <c r="I1435" s="53" t="s">
        <v>1635</v>
      </c>
      <c r="J1435" s="53" t="s">
        <v>1636</v>
      </c>
      <c r="K1435" s="53" t="s">
        <v>1766</v>
      </c>
      <c r="L1435" s="53" t="s">
        <v>3715</v>
      </c>
      <c r="M1435" s="53">
        <v>0</v>
      </c>
      <c r="N1435" s="53" t="s">
        <v>3832</v>
      </c>
      <c r="O1435" s="54">
        <v>5406</v>
      </c>
      <c r="P1435" s="53" t="s">
        <v>3833</v>
      </c>
      <c r="Q1435" s="53">
        <v>2</v>
      </c>
      <c r="R1435" s="55">
        <v>50.9754</v>
      </c>
      <c r="S1435" s="55">
        <v>16.933</v>
      </c>
      <c r="T1435" s="55">
        <v>0</v>
      </c>
      <c r="U1435" s="55">
        <v>0</v>
      </c>
      <c r="V1435" s="53" t="s">
        <v>96</v>
      </c>
      <c r="W1435" s="85">
        <v>1.5</v>
      </c>
      <c r="X1435" s="87">
        <v>3.2</v>
      </c>
      <c r="Y1435" s="1" t="s">
        <v>7818</v>
      </c>
    </row>
    <row r="1436" spans="1:25" ht="50.1" hidden="1" customHeight="1" x14ac:dyDescent="0.25">
      <c r="A1436" s="53" t="s">
        <v>96</v>
      </c>
      <c r="B1436" s="53" t="str">
        <f>IF(COUNTIF('Aglomeracje 2022 r.'!$C$13:$C$207,' Dane pomocnicze (ze spr. 21)'!C1436)=1,"TAK",IF(COUNTIF('Aglomeracje 2022 r.'!$C$13:$C$207,' Dane pomocnicze (ze spr. 21)'!C1436)&gt;1,"TAK, UWAGA, wystepuje w sprawozdaniu więcej niż jeden raz!!!","BRAK"))</f>
        <v>BRAK</v>
      </c>
      <c r="C1436" s="53" t="s">
        <v>1527</v>
      </c>
      <c r="D1436" s="53" t="s">
        <v>1767</v>
      </c>
      <c r="E1436" s="53" t="s">
        <v>1639</v>
      </c>
      <c r="F1436" s="53" t="s">
        <v>1640</v>
      </c>
      <c r="G1436" s="53" t="s">
        <v>1712</v>
      </c>
      <c r="H1436" s="53" t="s">
        <v>96</v>
      </c>
      <c r="I1436" s="53" t="s">
        <v>1635</v>
      </c>
      <c r="J1436" s="53" t="s">
        <v>1636</v>
      </c>
      <c r="K1436" s="53" t="s">
        <v>1767</v>
      </c>
      <c r="L1436" s="53" t="s">
        <v>3715</v>
      </c>
      <c r="M1436" s="53" t="s">
        <v>1767</v>
      </c>
      <c r="N1436" s="53" t="s">
        <v>3834</v>
      </c>
      <c r="O1436" s="54">
        <v>4028</v>
      </c>
      <c r="P1436" s="53" t="s">
        <v>3835</v>
      </c>
      <c r="Q1436" s="53">
        <v>1</v>
      </c>
      <c r="R1436" s="55">
        <v>51.217399999999998</v>
      </c>
      <c r="S1436" s="55">
        <v>16.491499999999998</v>
      </c>
      <c r="T1436" s="55">
        <v>51.230400000000003</v>
      </c>
      <c r="U1436" s="55">
        <v>16.472200000000001</v>
      </c>
      <c r="V1436" s="53" t="s">
        <v>96</v>
      </c>
      <c r="W1436" s="85">
        <v>0</v>
      </c>
      <c r="X1436" s="87">
        <v>0</v>
      </c>
      <c r="Y1436" s="1" t="s">
        <v>7166</v>
      </c>
    </row>
    <row r="1437" spans="1:25" ht="50.1" hidden="1" customHeight="1" x14ac:dyDescent="0.25">
      <c r="A1437" s="53" t="s">
        <v>96</v>
      </c>
      <c r="B1437" s="53" t="str">
        <f>IF(COUNTIF('Aglomeracje 2022 r.'!$C$13:$C$207,' Dane pomocnicze (ze spr. 21)'!C1437)=1,"TAK",IF(COUNTIF('Aglomeracje 2022 r.'!$C$13:$C$207,' Dane pomocnicze (ze spr. 21)'!C1437)&gt;1,"TAK, UWAGA, wystepuje w sprawozdaniu więcej niż jeden raz!!!","BRAK"))</f>
        <v>BRAK</v>
      </c>
      <c r="C1437" s="53" t="s">
        <v>1528</v>
      </c>
      <c r="D1437" s="53" t="s">
        <v>1768</v>
      </c>
      <c r="E1437" s="53" t="s">
        <v>1639</v>
      </c>
      <c r="F1437" s="53" t="s">
        <v>1640</v>
      </c>
      <c r="G1437" s="53" t="s">
        <v>1667</v>
      </c>
      <c r="H1437" s="53" t="s">
        <v>96</v>
      </c>
      <c r="I1437" s="53" t="s">
        <v>1635</v>
      </c>
      <c r="J1437" s="53" t="s">
        <v>1636</v>
      </c>
      <c r="K1437" s="53" t="s">
        <v>1768</v>
      </c>
      <c r="L1437" s="53" t="s">
        <v>3715</v>
      </c>
      <c r="M1437" s="53" t="s">
        <v>1768</v>
      </c>
      <c r="N1437" s="53" t="s">
        <v>3836</v>
      </c>
      <c r="O1437" s="54">
        <v>4786</v>
      </c>
      <c r="P1437" s="53" t="s">
        <v>3837</v>
      </c>
      <c r="Q1437" s="53">
        <v>1</v>
      </c>
      <c r="R1437" s="55">
        <v>51.2628761</v>
      </c>
      <c r="S1437" s="55">
        <v>17.338960310000001</v>
      </c>
      <c r="T1437" s="55">
        <v>51.260599999999997</v>
      </c>
      <c r="U1437" s="55">
        <v>17.3279</v>
      </c>
      <c r="V1437" s="53" t="s">
        <v>96</v>
      </c>
      <c r="W1437" s="85">
        <v>0</v>
      </c>
      <c r="X1437" s="87">
        <v>0</v>
      </c>
      <c r="Y1437" s="1" t="s">
        <v>7166</v>
      </c>
    </row>
    <row r="1438" spans="1:25" ht="50.1" hidden="1" customHeight="1" x14ac:dyDescent="0.25">
      <c r="A1438" s="53" t="s">
        <v>96</v>
      </c>
      <c r="B1438" s="53" t="str">
        <f>IF(COUNTIF('Aglomeracje 2022 r.'!$C$13:$C$207,' Dane pomocnicze (ze spr. 21)'!C1438)=1,"TAK",IF(COUNTIF('Aglomeracje 2022 r.'!$C$13:$C$207,' Dane pomocnicze (ze spr. 21)'!C1438)&gt;1,"TAK, UWAGA, wystepuje w sprawozdaniu więcej niż jeden raz!!!","BRAK"))</f>
        <v>BRAK</v>
      </c>
      <c r="C1438" s="53" t="s">
        <v>1529</v>
      </c>
      <c r="D1438" s="53" t="s">
        <v>1769</v>
      </c>
      <c r="E1438" s="53" t="s">
        <v>1639</v>
      </c>
      <c r="F1438" s="53" t="s">
        <v>1640</v>
      </c>
      <c r="G1438" s="53" t="s">
        <v>1655</v>
      </c>
      <c r="H1438" s="53" t="s">
        <v>1672</v>
      </c>
      <c r="I1438" s="53" t="s">
        <v>1635</v>
      </c>
      <c r="J1438" s="53" t="s">
        <v>1636</v>
      </c>
      <c r="K1438" s="53" t="s">
        <v>1769</v>
      </c>
      <c r="L1438" s="53" t="s">
        <v>3641</v>
      </c>
      <c r="M1438" s="53" t="s">
        <v>1769</v>
      </c>
      <c r="N1438" s="53" t="s">
        <v>3838</v>
      </c>
      <c r="O1438" s="54">
        <v>2613</v>
      </c>
      <c r="P1438" s="53" t="s">
        <v>3839</v>
      </c>
      <c r="Q1438" s="53">
        <v>1</v>
      </c>
      <c r="R1438" s="55">
        <v>50.085299999999997</v>
      </c>
      <c r="S1438" s="55">
        <v>16.399999999999999</v>
      </c>
      <c r="T1438" s="55">
        <v>50.157699999999998</v>
      </c>
      <c r="U1438" s="55">
        <v>16.6614</v>
      </c>
      <c r="V1438" s="53" t="s">
        <v>96</v>
      </c>
      <c r="W1438" s="85">
        <v>0</v>
      </c>
      <c r="X1438" s="87">
        <v>0</v>
      </c>
      <c r="Y1438" s="1" t="s">
        <v>7166</v>
      </c>
    </row>
    <row r="1439" spans="1:25" ht="50.1" hidden="1" customHeight="1" x14ac:dyDescent="0.25">
      <c r="A1439" s="53" t="s">
        <v>96</v>
      </c>
      <c r="B1439" s="53" t="str">
        <f>IF(COUNTIF('Aglomeracje 2022 r.'!$C$13:$C$207,' Dane pomocnicze (ze spr. 21)'!C1439)=1,"TAK",IF(COUNTIF('Aglomeracje 2022 r.'!$C$13:$C$207,' Dane pomocnicze (ze spr. 21)'!C1439)&gt;1,"TAK, UWAGA, wystepuje w sprawozdaniu więcej niż jeden raz!!!","BRAK"))</f>
        <v>BRAK</v>
      </c>
      <c r="C1439" s="53" t="s">
        <v>1530</v>
      </c>
      <c r="D1439" s="53" t="s">
        <v>1770</v>
      </c>
      <c r="E1439" s="53" t="s">
        <v>1639</v>
      </c>
      <c r="F1439" s="53" t="s">
        <v>1640</v>
      </c>
      <c r="G1439" s="53" t="s">
        <v>1680</v>
      </c>
      <c r="H1439" s="53" t="s">
        <v>96</v>
      </c>
      <c r="I1439" s="53" t="s">
        <v>1635</v>
      </c>
      <c r="J1439" s="53" t="s">
        <v>1636</v>
      </c>
      <c r="K1439" s="53" t="s">
        <v>1770</v>
      </c>
      <c r="L1439" s="53" t="s">
        <v>3715</v>
      </c>
      <c r="M1439" s="53" t="s">
        <v>1770</v>
      </c>
      <c r="N1439" s="53" t="s">
        <v>3840</v>
      </c>
      <c r="O1439" s="54">
        <v>7392</v>
      </c>
      <c r="P1439" s="53" t="s">
        <v>3841</v>
      </c>
      <c r="Q1439" s="53">
        <v>1</v>
      </c>
      <c r="R1439" s="55">
        <v>50.981000000000002</v>
      </c>
      <c r="S1439" s="55">
        <v>17.0486</v>
      </c>
      <c r="T1439" s="55">
        <v>50.988999999999997</v>
      </c>
      <c r="U1439" s="55">
        <v>17.015999999999998</v>
      </c>
      <c r="V1439" s="53" t="s">
        <v>96</v>
      </c>
      <c r="W1439" s="85">
        <v>15</v>
      </c>
      <c r="X1439" s="87">
        <v>0</v>
      </c>
      <c r="Y1439" s="1" t="s">
        <v>7501</v>
      </c>
    </row>
    <row r="1440" spans="1:25" ht="50.1" hidden="1" customHeight="1" x14ac:dyDescent="0.25">
      <c r="A1440" s="53" t="s">
        <v>96</v>
      </c>
      <c r="B1440" s="53" t="str">
        <f>IF(COUNTIF('Aglomeracje 2022 r.'!$C$13:$C$207,' Dane pomocnicze (ze spr. 21)'!C1440)=1,"TAK",IF(COUNTIF('Aglomeracje 2022 r.'!$C$13:$C$207,' Dane pomocnicze (ze spr. 21)'!C1440)&gt;1,"TAK, UWAGA, wystepuje w sprawozdaniu więcej niż jeden raz!!!","BRAK"))</f>
        <v>BRAK</v>
      </c>
      <c r="C1440" s="53" t="s">
        <v>1531</v>
      </c>
      <c r="D1440" s="53" t="s">
        <v>1771</v>
      </c>
      <c r="E1440" s="53" t="s">
        <v>1639</v>
      </c>
      <c r="F1440" s="53" t="s">
        <v>1640</v>
      </c>
      <c r="G1440" s="53" t="s">
        <v>1675</v>
      </c>
      <c r="H1440" s="53" t="s">
        <v>1648</v>
      </c>
      <c r="I1440" s="53" t="s">
        <v>1635</v>
      </c>
      <c r="J1440" s="53" t="s">
        <v>1636</v>
      </c>
      <c r="K1440" s="53" t="s">
        <v>1771</v>
      </c>
      <c r="L1440" s="53" t="s">
        <v>3715</v>
      </c>
      <c r="M1440" s="53" t="s">
        <v>3842</v>
      </c>
      <c r="N1440" s="53" t="s">
        <v>3843</v>
      </c>
      <c r="O1440" s="54">
        <v>3253</v>
      </c>
      <c r="P1440" s="53" t="s">
        <v>3844</v>
      </c>
      <c r="Q1440" s="53">
        <v>1</v>
      </c>
      <c r="R1440" s="55">
        <v>51.342300000000002</v>
      </c>
      <c r="S1440" s="55">
        <v>15.561199999999999</v>
      </c>
      <c r="T1440" s="55">
        <v>51.5762</v>
      </c>
      <c r="U1440" s="55">
        <v>15.923999999999999</v>
      </c>
      <c r="V1440" s="53" t="s">
        <v>96</v>
      </c>
      <c r="W1440" s="85">
        <v>8.6999999999999993</v>
      </c>
      <c r="X1440" s="87">
        <v>0.7</v>
      </c>
      <c r="Y1440" s="1" t="s">
        <v>7819</v>
      </c>
    </row>
    <row r="1441" spans="1:25" ht="50.1" hidden="1" customHeight="1" x14ac:dyDescent="0.25">
      <c r="A1441" s="53" t="s">
        <v>96</v>
      </c>
      <c r="B1441" s="53" t="str">
        <f>IF(COUNTIF('Aglomeracje 2022 r.'!$C$13:$C$207,' Dane pomocnicze (ze spr. 21)'!C1441)=1,"TAK",IF(COUNTIF('Aglomeracje 2022 r.'!$C$13:$C$207,' Dane pomocnicze (ze spr. 21)'!C1441)&gt;1,"TAK, UWAGA, wystepuje w sprawozdaniu więcej niż jeden raz!!!","BRAK"))</f>
        <v>BRAK</v>
      </c>
      <c r="C1441" s="53" t="s">
        <v>1532</v>
      </c>
      <c r="D1441" s="53" t="s">
        <v>1772</v>
      </c>
      <c r="E1441" s="53" t="s">
        <v>1639</v>
      </c>
      <c r="F1441" s="53" t="s">
        <v>1640</v>
      </c>
      <c r="G1441" s="53" t="s">
        <v>1665</v>
      </c>
      <c r="H1441" s="53" t="s">
        <v>1664</v>
      </c>
      <c r="I1441" s="53" t="s">
        <v>1635</v>
      </c>
      <c r="J1441" s="53" t="s">
        <v>1636</v>
      </c>
      <c r="K1441" s="53" t="s">
        <v>1700</v>
      </c>
      <c r="L1441" s="53" t="s">
        <v>3669</v>
      </c>
      <c r="M1441" s="53" t="s">
        <v>1700</v>
      </c>
      <c r="N1441" s="53" t="s">
        <v>3845</v>
      </c>
      <c r="O1441" s="54">
        <v>2263</v>
      </c>
      <c r="P1441" s="53" t="s">
        <v>3846</v>
      </c>
      <c r="Q1441" s="53">
        <v>1</v>
      </c>
      <c r="R1441" s="55">
        <v>50.538600000000002</v>
      </c>
      <c r="S1441" s="55">
        <v>14.834899999999999</v>
      </c>
      <c r="T1441" s="55">
        <v>50.8947</v>
      </c>
      <c r="U1441" s="55">
        <v>14.834199999999999</v>
      </c>
      <c r="V1441" s="53" t="s">
        <v>96</v>
      </c>
      <c r="W1441" s="85">
        <v>0</v>
      </c>
      <c r="X1441" s="87">
        <v>0</v>
      </c>
      <c r="Y1441" s="1" t="s">
        <v>7166</v>
      </c>
    </row>
    <row r="1442" spans="1:25" ht="50.1" hidden="1" customHeight="1" x14ac:dyDescent="0.25">
      <c r="A1442" s="53" t="s">
        <v>96</v>
      </c>
      <c r="B1442" s="53" t="str">
        <f>IF(COUNTIF('Aglomeracje 2022 r.'!$C$13:$C$207,' Dane pomocnicze (ze spr. 21)'!C1442)=1,"TAK",IF(COUNTIF('Aglomeracje 2022 r.'!$C$13:$C$207,' Dane pomocnicze (ze spr. 21)'!C1442)&gt;1,"TAK, UWAGA, wystepuje w sprawozdaniu więcej niż jeden raz!!!","BRAK"))</f>
        <v>BRAK</v>
      </c>
      <c r="C1442" s="53" t="s">
        <v>1533</v>
      </c>
      <c r="D1442" s="53" t="s">
        <v>1773</v>
      </c>
      <c r="E1442" s="53" t="s">
        <v>1639</v>
      </c>
      <c r="F1442" s="53" t="s">
        <v>1640</v>
      </c>
      <c r="G1442" s="53" t="s">
        <v>1651</v>
      </c>
      <c r="H1442" s="53" t="s">
        <v>96</v>
      </c>
      <c r="I1442" s="53" t="s">
        <v>1635</v>
      </c>
      <c r="J1442" s="53" t="s">
        <v>1636</v>
      </c>
      <c r="K1442" s="53" t="s">
        <v>3847</v>
      </c>
      <c r="L1442" s="53" t="s">
        <v>3715</v>
      </c>
      <c r="M1442" s="53" t="s">
        <v>3847</v>
      </c>
      <c r="N1442" s="53" t="s">
        <v>3848</v>
      </c>
      <c r="O1442" s="54">
        <v>2568</v>
      </c>
      <c r="P1442" s="53" t="s">
        <v>3849</v>
      </c>
      <c r="Q1442" s="53">
        <v>1</v>
      </c>
      <c r="R1442" s="55">
        <v>50.733668899999998</v>
      </c>
      <c r="S1442" s="55">
        <v>16.650110040000001</v>
      </c>
      <c r="T1442" s="55">
        <v>50.789467610000003</v>
      </c>
      <c r="U1442" s="55">
        <v>16.615831409999998</v>
      </c>
      <c r="V1442" s="53" t="s">
        <v>96</v>
      </c>
      <c r="W1442" s="85">
        <v>0</v>
      </c>
      <c r="X1442" s="87">
        <v>5</v>
      </c>
      <c r="Y1442" s="1" t="s">
        <v>7210</v>
      </c>
    </row>
    <row r="1443" spans="1:25" ht="50.1" hidden="1" customHeight="1" x14ac:dyDescent="0.25">
      <c r="A1443" s="53" t="s">
        <v>96</v>
      </c>
      <c r="B1443" s="53" t="str">
        <f>IF(COUNTIF('Aglomeracje 2022 r.'!$C$13:$C$207,' Dane pomocnicze (ze spr. 21)'!C1443)=1,"TAK",IF(COUNTIF('Aglomeracje 2022 r.'!$C$13:$C$207,' Dane pomocnicze (ze spr. 21)'!C1443)&gt;1,"TAK, UWAGA, wystepuje w sprawozdaniu więcej niż jeden raz!!!","BRAK"))</f>
        <v>BRAK</v>
      </c>
      <c r="C1443" s="53" t="s">
        <v>1534</v>
      </c>
      <c r="D1443" s="53" t="s">
        <v>1774</v>
      </c>
      <c r="E1443" s="53" t="s">
        <v>1639</v>
      </c>
      <c r="F1443" s="53" t="s">
        <v>1640</v>
      </c>
      <c r="G1443" s="53" t="s">
        <v>1703</v>
      </c>
      <c r="H1443" s="53" t="s">
        <v>1775</v>
      </c>
      <c r="I1443" s="53" t="s">
        <v>1635</v>
      </c>
      <c r="J1443" s="53" t="s">
        <v>1636</v>
      </c>
      <c r="K1443" s="53" t="s">
        <v>1774</v>
      </c>
      <c r="L1443" s="53" t="s">
        <v>3715</v>
      </c>
      <c r="M1443" s="53" t="s">
        <v>1774</v>
      </c>
      <c r="N1443" s="53" t="s">
        <v>3850</v>
      </c>
      <c r="O1443" s="54">
        <v>4136</v>
      </c>
      <c r="P1443" s="53" t="s">
        <v>3851</v>
      </c>
      <c r="Q1443" s="53">
        <v>1</v>
      </c>
      <c r="R1443" s="55">
        <v>51.479599999999998</v>
      </c>
      <c r="S1443" s="55">
        <v>17.351400000000002</v>
      </c>
      <c r="T1443" s="55">
        <v>51.477400000000003</v>
      </c>
      <c r="U1443" s="55">
        <v>17.361699999999999</v>
      </c>
      <c r="V1443" s="53" t="s">
        <v>96</v>
      </c>
      <c r="W1443" s="85">
        <v>0.08</v>
      </c>
      <c r="X1443" s="87">
        <v>2.6</v>
      </c>
      <c r="Y1443" s="1" t="s">
        <v>7820</v>
      </c>
    </row>
    <row r="1444" spans="1:25" ht="50.1" hidden="1" customHeight="1" x14ac:dyDescent="0.25">
      <c r="A1444" s="53" t="s">
        <v>96</v>
      </c>
      <c r="B1444" s="53" t="str">
        <f>IF(COUNTIF('Aglomeracje 2022 r.'!$C$13:$C$207,' Dane pomocnicze (ze spr. 21)'!C1444)=1,"TAK",IF(COUNTIF('Aglomeracje 2022 r.'!$C$13:$C$207,' Dane pomocnicze (ze spr. 21)'!C1444)&gt;1,"TAK, UWAGA, wystepuje w sprawozdaniu więcej niż jeden raz!!!","BRAK"))</f>
        <v>BRAK</v>
      </c>
      <c r="C1444" s="53" t="s">
        <v>1535</v>
      </c>
      <c r="D1444" s="53" t="s">
        <v>1776</v>
      </c>
      <c r="E1444" s="53" t="s">
        <v>1639</v>
      </c>
      <c r="F1444" s="53" t="s">
        <v>1640</v>
      </c>
      <c r="G1444" s="53" t="s">
        <v>1682</v>
      </c>
      <c r="H1444" s="53" t="s">
        <v>96</v>
      </c>
      <c r="I1444" s="53" t="s">
        <v>1635</v>
      </c>
      <c r="J1444" s="53" t="s">
        <v>1636</v>
      </c>
      <c r="K1444" s="53" t="s">
        <v>1776</v>
      </c>
      <c r="L1444" s="53" t="s">
        <v>3715</v>
      </c>
      <c r="M1444" s="53" t="s">
        <v>1776</v>
      </c>
      <c r="N1444" s="53" t="s">
        <v>3852</v>
      </c>
      <c r="O1444" s="54">
        <v>2403</v>
      </c>
      <c r="P1444" s="53" t="s">
        <v>3853</v>
      </c>
      <c r="Q1444" s="53">
        <v>1</v>
      </c>
      <c r="R1444" s="55">
        <v>50.919429999999998</v>
      </c>
      <c r="S1444" s="55">
        <v>15.572570000000001</v>
      </c>
      <c r="T1444" s="55">
        <v>50.93327</v>
      </c>
      <c r="U1444" s="55">
        <v>15.581860000000001</v>
      </c>
      <c r="V1444" s="53" t="s">
        <v>96</v>
      </c>
      <c r="W1444" s="85">
        <v>0</v>
      </c>
      <c r="X1444" s="87">
        <v>0</v>
      </c>
      <c r="Y1444" s="1" t="s">
        <v>7166</v>
      </c>
    </row>
    <row r="1445" spans="1:25" ht="50.1" hidden="1" customHeight="1" x14ac:dyDescent="0.25">
      <c r="A1445" s="53" t="s">
        <v>96</v>
      </c>
      <c r="B1445" s="53" t="str">
        <f>IF(COUNTIF('Aglomeracje 2022 r.'!$C$13:$C$207,' Dane pomocnicze (ze spr. 21)'!C1445)=1,"TAK",IF(COUNTIF('Aglomeracje 2022 r.'!$C$13:$C$207,' Dane pomocnicze (ze spr. 21)'!C1445)&gt;1,"TAK, UWAGA, wystepuje w sprawozdaniu więcej niż jeden raz!!!","BRAK"))</f>
        <v>BRAK</v>
      </c>
      <c r="C1445" s="53" t="s">
        <v>1536</v>
      </c>
      <c r="D1445" s="53" t="s">
        <v>1777</v>
      </c>
      <c r="E1445" s="53" t="s">
        <v>1639</v>
      </c>
      <c r="F1445" s="53" t="s">
        <v>1640</v>
      </c>
      <c r="G1445" s="53" t="s">
        <v>1692</v>
      </c>
      <c r="H1445" s="53" t="s">
        <v>1690</v>
      </c>
      <c r="I1445" s="53" t="s">
        <v>1635</v>
      </c>
      <c r="J1445" s="53" t="s">
        <v>1636</v>
      </c>
      <c r="K1445" s="53" t="s">
        <v>1777</v>
      </c>
      <c r="L1445" s="53" t="s">
        <v>3669</v>
      </c>
      <c r="M1445" s="53" t="s">
        <v>1777</v>
      </c>
      <c r="N1445" s="53" t="s">
        <v>3854</v>
      </c>
      <c r="O1445" s="54">
        <v>3128</v>
      </c>
      <c r="P1445" s="53" t="s">
        <v>3855</v>
      </c>
      <c r="Q1445" s="53">
        <v>1</v>
      </c>
      <c r="R1445" s="55">
        <v>51.221400000000003</v>
      </c>
      <c r="S1445" s="55">
        <v>16.573699999999999</v>
      </c>
      <c r="T1445" s="55">
        <v>51.243099999999998</v>
      </c>
      <c r="U1445" s="55">
        <v>16.571200000000001</v>
      </c>
      <c r="V1445" s="53" t="s">
        <v>96</v>
      </c>
      <c r="W1445" s="85">
        <v>4</v>
      </c>
      <c r="X1445" s="87">
        <v>2</v>
      </c>
      <c r="Y1445" s="1" t="s">
        <v>7275</v>
      </c>
    </row>
    <row r="1446" spans="1:25" ht="50.1" hidden="1" customHeight="1" x14ac:dyDescent="0.25">
      <c r="A1446" s="53" t="s">
        <v>96</v>
      </c>
      <c r="B1446" s="53" t="str">
        <f>IF(COUNTIF('Aglomeracje 2022 r.'!$C$13:$C$207,' Dane pomocnicze (ze spr. 21)'!C1446)=1,"TAK",IF(COUNTIF('Aglomeracje 2022 r.'!$C$13:$C$207,' Dane pomocnicze (ze spr. 21)'!C1446)&gt;1,"TAK, UWAGA, wystepuje w sprawozdaniu więcej niż jeden raz!!!","BRAK"))</f>
        <v>BRAK</v>
      </c>
      <c r="C1446" s="53" t="s">
        <v>1537</v>
      </c>
      <c r="D1446" s="53" t="s">
        <v>1778</v>
      </c>
      <c r="E1446" s="53" t="s">
        <v>1639</v>
      </c>
      <c r="F1446" s="53" t="s">
        <v>1640</v>
      </c>
      <c r="G1446" s="53" t="s">
        <v>1682</v>
      </c>
      <c r="H1446" s="53" t="s">
        <v>1648</v>
      </c>
      <c r="I1446" s="53" t="s">
        <v>1635</v>
      </c>
      <c r="J1446" s="53" t="s">
        <v>1636</v>
      </c>
      <c r="K1446" s="53" t="s">
        <v>1778</v>
      </c>
      <c r="L1446" s="53" t="s">
        <v>3715</v>
      </c>
      <c r="M1446" s="53" t="s">
        <v>1778</v>
      </c>
      <c r="N1446" s="53" t="s">
        <v>3856</v>
      </c>
      <c r="O1446" s="54">
        <v>2168</v>
      </c>
      <c r="P1446" s="53" t="s">
        <v>3857</v>
      </c>
      <c r="Q1446" s="53">
        <v>1</v>
      </c>
      <c r="R1446" s="55">
        <v>50.878100000000003</v>
      </c>
      <c r="S1446" s="55">
        <v>15.9207</v>
      </c>
      <c r="T1446" s="55">
        <v>50.878700000000002</v>
      </c>
      <c r="U1446" s="55">
        <v>15.9114</v>
      </c>
      <c r="V1446" s="53" t="s">
        <v>96</v>
      </c>
      <c r="W1446" s="85">
        <v>7.59</v>
      </c>
      <c r="X1446" s="87">
        <v>0</v>
      </c>
      <c r="Y1446" s="1" t="s">
        <v>7821</v>
      </c>
    </row>
    <row r="1447" spans="1:25" ht="50.1" hidden="1" customHeight="1" x14ac:dyDescent="0.25">
      <c r="A1447" s="53" t="s">
        <v>96</v>
      </c>
      <c r="B1447" s="53" t="str">
        <f>IF(COUNTIF('Aglomeracje 2022 r.'!$C$13:$C$207,' Dane pomocnicze (ze spr. 21)'!C1447)=1,"TAK",IF(COUNTIF('Aglomeracje 2022 r.'!$C$13:$C$207,' Dane pomocnicze (ze spr. 21)'!C1447)&gt;1,"TAK, UWAGA, wystepuje w sprawozdaniu więcej niż jeden raz!!!","BRAK"))</f>
        <v>BRAK</v>
      </c>
      <c r="C1447" s="53" t="s">
        <v>1538</v>
      </c>
      <c r="D1447" s="53" t="s">
        <v>1779</v>
      </c>
      <c r="E1447" s="53" t="s">
        <v>1639</v>
      </c>
      <c r="F1447" s="53" t="s">
        <v>1640</v>
      </c>
      <c r="G1447" s="53" t="s">
        <v>1696</v>
      </c>
      <c r="H1447" s="53" t="s">
        <v>1648</v>
      </c>
      <c r="I1447" s="53" t="s">
        <v>1635</v>
      </c>
      <c r="J1447" s="53" t="s">
        <v>1636</v>
      </c>
      <c r="K1447" s="53" t="s">
        <v>1722</v>
      </c>
      <c r="L1447" s="53" t="s">
        <v>3669</v>
      </c>
      <c r="M1447" s="53" t="s">
        <v>1722</v>
      </c>
      <c r="N1447" s="53" t="s">
        <v>3858</v>
      </c>
      <c r="O1447" s="54">
        <v>2033</v>
      </c>
      <c r="P1447" s="53" t="s">
        <v>3747</v>
      </c>
      <c r="Q1447" s="53">
        <v>1</v>
      </c>
      <c r="R1447" s="55">
        <v>50.706899999999997</v>
      </c>
      <c r="S1447" s="55">
        <v>16.000599999999999</v>
      </c>
      <c r="T1447" s="55">
        <v>50.674100000000003</v>
      </c>
      <c r="U1447" s="55">
        <v>16.068899999999999</v>
      </c>
      <c r="V1447" s="53" t="s">
        <v>96</v>
      </c>
      <c r="W1447" s="85">
        <v>1.36</v>
      </c>
      <c r="X1447" s="87">
        <v>0</v>
      </c>
      <c r="Y1447" s="1" t="s">
        <v>7822</v>
      </c>
    </row>
    <row r="1448" spans="1:25" ht="50.1" hidden="1" customHeight="1" x14ac:dyDescent="0.25">
      <c r="A1448" s="53" t="s">
        <v>96</v>
      </c>
      <c r="B1448" s="53" t="str">
        <f>IF(COUNTIF('Aglomeracje 2022 r.'!$C$13:$C$207,' Dane pomocnicze (ze spr. 21)'!C1448)=1,"TAK",IF(COUNTIF('Aglomeracje 2022 r.'!$C$13:$C$207,' Dane pomocnicze (ze spr. 21)'!C1448)&gt;1,"TAK, UWAGA, wystepuje w sprawozdaniu więcej niż jeden raz!!!","BRAK"))</f>
        <v>BRAK</v>
      </c>
      <c r="C1448" s="53" t="s">
        <v>1539</v>
      </c>
      <c r="D1448" s="53" t="s">
        <v>1780</v>
      </c>
      <c r="E1448" s="53" t="s">
        <v>1639</v>
      </c>
      <c r="F1448" s="53" t="s">
        <v>1640</v>
      </c>
      <c r="G1448" s="53" t="s">
        <v>1703</v>
      </c>
      <c r="H1448" s="53" t="s">
        <v>1690</v>
      </c>
      <c r="I1448" s="53" t="s">
        <v>1635</v>
      </c>
      <c r="J1448" s="53" t="s">
        <v>1636</v>
      </c>
      <c r="K1448" s="53" t="s">
        <v>1702</v>
      </c>
      <c r="L1448" s="53" t="s">
        <v>3669</v>
      </c>
      <c r="M1448" s="53" t="s">
        <v>1702</v>
      </c>
      <c r="N1448" s="53" t="s">
        <v>3859</v>
      </c>
      <c r="O1448" s="54">
        <v>4274</v>
      </c>
      <c r="P1448" s="53" t="s">
        <v>3860</v>
      </c>
      <c r="Q1448" s="53">
        <v>1</v>
      </c>
      <c r="R1448" s="55">
        <v>51.524369999999998</v>
      </c>
      <c r="S1448" s="55">
        <v>17.272919999999999</v>
      </c>
      <c r="T1448" s="55">
        <v>51.493400000000001</v>
      </c>
      <c r="U1448" s="55">
        <v>17.159300000000002</v>
      </c>
      <c r="V1448" s="53" t="s">
        <v>96</v>
      </c>
      <c r="W1448" s="85">
        <v>0.55000000000000004</v>
      </c>
      <c r="X1448" s="87">
        <v>0</v>
      </c>
      <c r="Y1448" s="1" t="s">
        <v>7823</v>
      </c>
    </row>
    <row r="1449" spans="1:25" ht="50.1" hidden="1" customHeight="1" x14ac:dyDescent="0.25">
      <c r="A1449" s="53" t="s">
        <v>96</v>
      </c>
      <c r="B1449" s="53" t="str">
        <f>IF(COUNTIF('Aglomeracje 2022 r.'!$C$13:$C$207,' Dane pomocnicze (ze spr. 21)'!C1449)=1,"TAK",IF(COUNTIF('Aglomeracje 2022 r.'!$C$13:$C$207,' Dane pomocnicze (ze spr. 21)'!C1449)&gt;1,"TAK, UWAGA, wystepuje w sprawozdaniu więcej niż jeden raz!!!","BRAK"))</f>
        <v>BRAK</v>
      </c>
      <c r="C1449" s="53" t="s">
        <v>1540</v>
      </c>
      <c r="D1449" s="53" t="s">
        <v>1781</v>
      </c>
      <c r="E1449" s="53" t="s">
        <v>1639</v>
      </c>
      <c r="F1449" s="53" t="s">
        <v>1640</v>
      </c>
      <c r="G1449" s="53" t="s">
        <v>1705</v>
      </c>
      <c r="H1449" s="53" t="s">
        <v>96</v>
      </c>
      <c r="I1449" s="53" t="s">
        <v>1635</v>
      </c>
      <c r="J1449" s="53" t="s">
        <v>1636</v>
      </c>
      <c r="K1449" s="53" t="s">
        <v>3861</v>
      </c>
      <c r="L1449" s="53" t="s">
        <v>3715</v>
      </c>
      <c r="M1449" s="53" t="s">
        <v>3861</v>
      </c>
      <c r="N1449" s="53" t="s">
        <v>3862</v>
      </c>
      <c r="O1449" s="54">
        <v>3242</v>
      </c>
      <c r="P1449" s="53" t="s">
        <v>3863</v>
      </c>
      <c r="Q1449" s="53">
        <v>1</v>
      </c>
      <c r="R1449" s="55">
        <v>50.881300000000003</v>
      </c>
      <c r="S1449" s="55">
        <v>16.986699999999999</v>
      </c>
      <c r="T1449" s="55">
        <v>50.873800000000003</v>
      </c>
      <c r="U1449" s="55">
        <v>17.1053</v>
      </c>
      <c r="V1449" s="53" t="s">
        <v>96</v>
      </c>
      <c r="W1449" s="85">
        <v>0.87</v>
      </c>
      <c r="X1449" s="87">
        <v>0</v>
      </c>
      <c r="Y1449" s="1" t="s">
        <v>7824</v>
      </c>
    </row>
    <row r="1450" spans="1:25" ht="50.1" hidden="1" customHeight="1" x14ac:dyDescent="0.25">
      <c r="A1450" s="53" t="s">
        <v>96</v>
      </c>
      <c r="B1450" s="53" t="str">
        <f>IF(COUNTIF('Aglomeracje 2022 r.'!$C$13:$C$207,' Dane pomocnicze (ze spr. 21)'!C1450)=1,"TAK",IF(COUNTIF('Aglomeracje 2022 r.'!$C$13:$C$207,' Dane pomocnicze (ze spr. 21)'!C1450)&gt;1,"TAK, UWAGA, wystepuje w sprawozdaniu więcej niż jeden raz!!!","BRAK"))</f>
        <v>BRAK</v>
      </c>
      <c r="C1450" s="53" t="s">
        <v>1541</v>
      </c>
      <c r="D1450" s="53" t="s">
        <v>1782</v>
      </c>
      <c r="E1450" s="53" t="s">
        <v>1639</v>
      </c>
      <c r="F1450" s="53" t="s">
        <v>1640</v>
      </c>
      <c r="G1450" s="53" t="s">
        <v>1705</v>
      </c>
      <c r="H1450" s="53" t="s">
        <v>96</v>
      </c>
      <c r="I1450" s="53" t="s">
        <v>1635</v>
      </c>
      <c r="J1450" s="53" t="s">
        <v>1636</v>
      </c>
      <c r="K1450" s="53" t="s">
        <v>1782</v>
      </c>
      <c r="L1450" s="53" t="s">
        <v>3715</v>
      </c>
      <c r="M1450" s="53" t="s">
        <v>1782</v>
      </c>
      <c r="N1450" s="53" t="s">
        <v>3864</v>
      </c>
      <c r="O1450" s="54">
        <v>2574</v>
      </c>
      <c r="P1450" s="53" t="s">
        <v>3865</v>
      </c>
      <c r="Q1450" s="53">
        <v>1</v>
      </c>
      <c r="R1450" s="55">
        <v>50.773299999999999</v>
      </c>
      <c r="S1450" s="55">
        <v>16.934899999999999</v>
      </c>
      <c r="T1450" s="55">
        <v>50.772500000000001</v>
      </c>
      <c r="U1450" s="55">
        <v>16.936</v>
      </c>
      <c r="V1450" s="53" t="s">
        <v>96</v>
      </c>
      <c r="W1450" s="85">
        <v>0</v>
      </c>
      <c r="X1450" s="87">
        <v>0</v>
      </c>
      <c r="Y1450" s="1" t="s">
        <v>7166</v>
      </c>
    </row>
    <row r="1451" spans="1:25" ht="50.1" hidden="1" customHeight="1" x14ac:dyDescent="0.25">
      <c r="A1451" s="53" t="s">
        <v>96</v>
      </c>
      <c r="B1451" s="53" t="str">
        <f>IF(COUNTIF('Aglomeracje 2022 r.'!$C$13:$C$207,' Dane pomocnicze (ze spr. 21)'!C1451)=1,"TAK",IF(COUNTIF('Aglomeracje 2022 r.'!$C$13:$C$207,' Dane pomocnicze (ze spr. 21)'!C1451)&gt;1,"TAK, UWAGA, wystepuje w sprawozdaniu więcej niż jeden raz!!!","BRAK"))</f>
        <v>BRAK</v>
      </c>
      <c r="C1451" s="53" t="s">
        <v>1542</v>
      </c>
      <c r="D1451" s="53" t="s">
        <v>1783</v>
      </c>
      <c r="E1451" s="53" t="s">
        <v>1639</v>
      </c>
      <c r="F1451" s="53" t="s">
        <v>1640</v>
      </c>
      <c r="G1451" s="53" t="s">
        <v>1712</v>
      </c>
      <c r="H1451" s="53" t="s">
        <v>96</v>
      </c>
      <c r="I1451" s="53" t="s">
        <v>1635</v>
      </c>
      <c r="J1451" s="53" t="s">
        <v>1636</v>
      </c>
      <c r="K1451" s="53" t="s">
        <v>1783</v>
      </c>
      <c r="L1451" s="53" t="s">
        <v>3715</v>
      </c>
      <c r="M1451" s="53" t="s">
        <v>1783</v>
      </c>
      <c r="N1451" s="53" t="s">
        <v>3866</v>
      </c>
      <c r="O1451" s="54">
        <v>4509</v>
      </c>
      <c r="P1451" s="53" t="s">
        <v>3867</v>
      </c>
      <c r="Q1451" s="53">
        <v>1</v>
      </c>
      <c r="R1451" s="55">
        <v>51.042299999999997</v>
      </c>
      <c r="S1451" s="55">
        <v>16.6145</v>
      </c>
      <c r="T1451" s="55">
        <v>51.026499999999999</v>
      </c>
      <c r="U1451" s="55">
        <v>16.383800000000001</v>
      </c>
      <c r="V1451" s="53" t="s">
        <v>96</v>
      </c>
      <c r="W1451" s="85">
        <v>0</v>
      </c>
      <c r="X1451" s="87">
        <v>0</v>
      </c>
      <c r="Y1451" s="1" t="s">
        <v>7166</v>
      </c>
    </row>
    <row r="1452" spans="1:25" ht="50.1" hidden="1" customHeight="1" x14ac:dyDescent="0.25">
      <c r="A1452" s="53" t="s">
        <v>96</v>
      </c>
      <c r="B1452" s="53" t="str">
        <f>IF(COUNTIF('Aglomeracje 2022 r.'!$C$13:$C$207,' Dane pomocnicze (ze spr. 21)'!C1452)=1,"TAK",IF(COUNTIF('Aglomeracje 2022 r.'!$C$13:$C$207,' Dane pomocnicze (ze spr. 21)'!C1452)&gt;1,"TAK, UWAGA, wystepuje w sprawozdaniu więcej niż jeden raz!!!","BRAK"))</f>
        <v>BRAK</v>
      </c>
      <c r="C1452" s="53" t="s">
        <v>1543</v>
      </c>
      <c r="D1452" s="53" t="s">
        <v>1784</v>
      </c>
      <c r="E1452" s="53" t="s">
        <v>1639</v>
      </c>
      <c r="F1452" s="53" t="s">
        <v>1640</v>
      </c>
      <c r="G1452" s="53" t="s">
        <v>1705</v>
      </c>
      <c r="H1452" s="53" t="s">
        <v>96</v>
      </c>
      <c r="I1452" s="53" t="s">
        <v>1635</v>
      </c>
      <c r="J1452" s="53" t="s">
        <v>1636</v>
      </c>
      <c r="K1452" s="53" t="s">
        <v>1784</v>
      </c>
      <c r="L1452" s="53" t="s">
        <v>3641</v>
      </c>
      <c r="M1452" s="53" t="s">
        <v>1784</v>
      </c>
      <c r="N1452" s="53" t="s">
        <v>3868</v>
      </c>
      <c r="O1452" s="54">
        <v>2637</v>
      </c>
      <c r="P1452" s="53" t="s">
        <v>3869</v>
      </c>
      <c r="Q1452" s="53">
        <v>1</v>
      </c>
      <c r="R1452" s="55">
        <v>50.139000000000003</v>
      </c>
      <c r="S1452" s="55">
        <v>17.2014</v>
      </c>
      <c r="T1452" s="55">
        <v>50.809899999999999</v>
      </c>
      <c r="U1452" s="55">
        <v>17.1874</v>
      </c>
      <c r="V1452" s="53" t="s">
        <v>96</v>
      </c>
      <c r="W1452" s="85">
        <v>0</v>
      </c>
      <c r="X1452" s="87">
        <v>0</v>
      </c>
      <c r="Y1452" s="1" t="s">
        <v>7166</v>
      </c>
    </row>
    <row r="1453" spans="1:25" ht="50.1" hidden="1" customHeight="1" x14ac:dyDescent="0.25">
      <c r="A1453" s="53" t="s">
        <v>96</v>
      </c>
      <c r="B1453" s="53" t="str">
        <f>IF(COUNTIF('Aglomeracje 2022 r.'!$C$13:$C$207,' Dane pomocnicze (ze spr. 21)'!C1453)=1,"TAK",IF(COUNTIF('Aglomeracje 2022 r.'!$C$13:$C$207,' Dane pomocnicze (ze spr. 21)'!C1453)&gt;1,"TAK, UWAGA, wystepuje w sprawozdaniu więcej niż jeden raz!!!","BRAK"))</f>
        <v>BRAK</v>
      </c>
      <c r="C1453" s="53" t="s">
        <v>1544</v>
      </c>
      <c r="D1453" s="53" t="s">
        <v>1785</v>
      </c>
      <c r="E1453" s="53" t="s">
        <v>1650</v>
      </c>
      <c r="F1453" s="53" t="s">
        <v>1640</v>
      </c>
      <c r="G1453" s="53" t="s">
        <v>1674</v>
      </c>
      <c r="H1453" s="53" t="s">
        <v>1786</v>
      </c>
      <c r="I1453" s="53" t="s">
        <v>1635</v>
      </c>
      <c r="J1453" s="53" t="s">
        <v>1636</v>
      </c>
      <c r="K1453" s="53" t="s">
        <v>1785</v>
      </c>
      <c r="L1453" s="53" t="s">
        <v>3715</v>
      </c>
      <c r="M1453" s="53" t="s">
        <v>1785</v>
      </c>
      <c r="N1453" s="53" t="s">
        <v>3870</v>
      </c>
      <c r="O1453" s="54">
        <v>2602</v>
      </c>
      <c r="P1453" s="53" t="s">
        <v>3871</v>
      </c>
      <c r="Q1453" s="53">
        <v>2</v>
      </c>
      <c r="R1453" s="55">
        <v>51.064500000000002</v>
      </c>
      <c r="S1453" s="55">
        <v>16.194199999999999</v>
      </c>
      <c r="T1453" s="55">
        <v>0</v>
      </c>
      <c r="U1453" s="55">
        <v>0</v>
      </c>
      <c r="V1453" s="53" t="s">
        <v>96</v>
      </c>
      <c r="W1453" s="85">
        <v>0</v>
      </c>
      <c r="X1453" s="87">
        <v>0</v>
      </c>
      <c r="Y1453" s="1" t="s">
        <v>7166</v>
      </c>
    </row>
    <row r="1454" spans="1:25" ht="50.1" hidden="1" customHeight="1" x14ac:dyDescent="0.25">
      <c r="A1454" s="53" t="s">
        <v>96</v>
      </c>
      <c r="B1454" s="53" t="str">
        <f>IF(COUNTIF('Aglomeracje 2022 r.'!$C$13:$C$207,' Dane pomocnicze (ze spr. 21)'!C1454)=1,"TAK",IF(COUNTIF('Aglomeracje 2022 r.'!$C$13:$C$207,' Dane pomocnicze (ze spr. 21)'!C1454)&gt;1,"TAK, UWAGA, wystepuje w sprawozdaniu więcej niż jeden raz!!!","BRAK"))</f>
        <v>BRAK</v>
      </c>
      <c r="C1454" s="53" t="s">
        <v>1545</v>
      </c>
      <c r="D1454" s="53" t="s">
        <v>1787</v>
      </c>
      <c r="E1454" s="53" t="s">
        <v>1639</v>
      </c>
      <c r="F1454" s="53" t="s">
        <v>1640</v>
      </c>
      <c r="G1454" s="53" t="s">
        <v>1694</v>
      </c>
      <c r="H1454" s="53" t="s">
        <v>96</v>
      </c>
      <c r="I1454" s="53" t="s">
        <v>1635</v>
      </c>
      <c r="J1454" s="53" t="s">
        <v>1636</v>
      </c>
      <c r="K1454" s="53" t="s">
        <v>1714</v>
      </c>
      <c r="L1454" s="53" t="s">
        <v>3669</v>
      </c>
      <c r="M1454" s="53" t="s">
        <v>1714</v>
      </c>
      <c r="N1454" s="53" t="s">
        <v>3872</v>
      </c>
      <c r="O1454" s="54">
        <v>2634</v>
      </c>
      <c r="P1454" s="53" t="s">
        <v>1545</v>
      </c>
      <c r="Q1454" s="53">
        <v>1</v>
      </c>
      <c r="R1454" s="55">
        <v>51.336303039999997</v>
      </c>
      <c r="S1454" s="55">
        <v>16.648260650000001</v>
      </c>
      <c r="T1454" s="55">
        <v>51.264240000000001</v>
      </c>
      <c r="U1454" s="55">
        <v>16.477799999999998</v>
      </c>
      <c r="V1454" s="53" t="s">
        <v>96</v>
      </c>
      <c r="W1454" s="85">
        <v>7</v>
      </c>
      <c r="X1454" s="87">
        <v>0</v>
      </c>
      <c r="Y1454" s="1" t="s">
        <v>7825</v>
      </c>
    </row>
    <row r="1455" spans="1:25" ht="50.1" hidden="1" customHeight="1" x14ac:dyDescent="0.25">
      <c r="A1455" s="53" t="s">
        <v>96</v>
      </c>
      <c r="B1455" s="53" t="str">
        <f>IF(COUNTIF('Aglomeracje 2022 r.'!$C$13:$C$207,' Dane pomocnicze (ze spr. 21)'!C1455)=1,"TAK",IF(COUNTIF('Aglomeracje 2022 r.'!$C$13:$C$207,' Dane pomocnicze (ze spr. 21)'!C1455)&gt;1,"TAK, UWAGA, wystepuje w sprawozdaniu więcej niż jeden raz!!!","BRAK"))</f>
        <v>BRAK</v>
      </c>
      <c r="C1455" s="53" t="s">
        <v>1546</v>
      </c>
      <c r="D1455" s="53" t="s">
        <v>1788</v>
      </c>
      <c r="E1455" s="53" t="s">
        <v>1639</v>
      </c>
      <c r="F1455" s="53" t="s">
        <v>1640</v>
      </c>
      <c r="G1455" s="53" t="s">
        <v>1789</v>
      </c>
      <c r="H1455" s="53" t="s">
        <v>1790</v>
      </c>
      <c r="I1455" s="53" t="s">
        <v>1635</v>
      </c>
      <c r="J1455" s="53" t="s">
        <v>1636</v>
      </c>
      <c r="K1455" s="53" t="s">
        <v>1788</v>
      </c>
      <c r="L1455" s="53" t="s">
        <v>3821</v>
      </c>
      <c r="M1455" s="53" t="s">
        <v>1788</v>
      </c>
      <c r="N1455" s="53" t="s">
        <v>3873</v>
      </c>
      <c r="O1455" s="54">
        <v>2200</v>
      </c>
      <c r="P1455" s="53" t="s">
        <v>3874</v>
      </c>
      <c r="Q1455" s="53">
        <v>1</v>
      </c>
      <c r="R1455" s="55">
        <v>51.443399999999997</v>
      </c>
      <c r="S1455" s="55">
        <v>16.022300000000001</v>
      </c>
      <c r="T1455" s="55">
        <v>51.734299999999998</v>
      </c>
      <c r="U1455" s="55">
        <v>16.048100000000002</v>
      </c>
      <c r="V1455" s="53" t="s">
        <v>96</v>
      </c>
      <c r="W1455" s="85">
        <v>0</v>
      </c>
      <c r="X1455" s="87">
        <v>0</v>
      </c>
      <c r="Y1455" s="1" t="s">
        <v>7166</v>
      </c>
    </row>
    <row r="1456" spans="1:25" ht="50.1" hidden="1" customHeight="1" x14ac:dyDescent="0.25">
      <c r="A1456" s="53" t="s">
        <v>96</v>
      </c>
      <c r="B1456" s="53" t="str">
        <f>IF(COUNTIF('Aglomeracje 2022 r.'!$C$13:$C$207,' Dane pomocnicze (ze spr. 21)'!C1456)=1,"TAK",IF(COUNTIF('Aglomeracje 2022 r.'!$C$13:$C$207,' Dane pomocnicze (ze spr. 21)'!C1456)&gt;1,"TAK, UWAGA, wystepuje w sprawozdaniu więcej niż jeden raz!!!","BRAK"))</f>
        <v>BRAK</v>
      </c>
      <c r="C1456" s="53" t="s">
        <v>1547</v>
      </c>
      <c r="D1456" s="53" t="s">
        <v>1791</v>
      </c>
      <c r="E1456" s="53" t="s">
        <v>1639</v>
      </c>
      <c r="F1456" s="53" t="s">
        <v>1640</v>
      </c>
      <c r="G1456" s="53" t="s">
        <v>1678</v>
      </c>
      <c r="H1456" s="53" t="s">
        <v>1672</v>
      </c>
      <c r="I1456" s="53" t="s">
        <v>1635</v>
      </c>
      <c r="J1456" s="53" t="s">
        <v>1636</v>
      </c>
      <c r="K1456" s="53" t="s">
        <v>1791</v>
      </c>
      <c r="L1456" s="53" t="s">
        <v>3669</v>
      </c>
      <c r="M1456" s="53" t="s">
        <v>1791</v>
      </c>
      <c r="N1456" s="53" t="s">
        <v>3875</v>
      </c>
      <c r="O1456" s="54">
        <v>3000</v>
      </c>
      <c r="P1456" s="53" t="s">
        <v>1547</v>
      </c>
      <c r="Q1456" s="53">
        <v>1</v>
      </c>
      <c r="R1456" s="55">
        <v>50.442933500000002</v>
      </c>
      <c r="S1456" s="55">
        <v>16.87451437</v>
      </c>
      <c r="T1456" s="55">
        <v>50.459733300000003</v>
      </c>
      <c r="U1456" s="55">
        <v>16.8846746</v>
      </c>
      <c r="V1456" s="53" t="s">
        <v>96</v>
      </c>
      <c r="W1456" s="85">
        <v>1.5</v>
      </c>
      <c r="X1456" s="87">
        <v>0</v>
      </c>
      <c r="Y1456" s="1" t="s">
        <v>7348</v>
      </c>
    </row>
    <row r="1457" spans="1:25" ht="50.1" hidden="1" customHeight="1" x14ac:dyDescent="0.25">
      <c r="A1457" s="53" t="s">
        <v>96</v>
      </c>
      <c r="B1457" s="53" t="str">
        <f>IF(COUNTIF('Aglomeracje 2022 r.'!$C$13:$C$207,' Dane pomocnicze (ze spr. 21)'!C1457)=1,"TAK",IF(COUNTIF('Aglomeracje 2022 r.'!$C$13:$C$207,' Dane pomocnicze (ze spr. 21)'!C1457)&gt;1,"TAK, UWAGA, wystepuje w sprawozdaniu więcej niż jeden raz!!!","BRAK"))</f>
        <v>BRAK</v>
      </c>
      <c r="C1457" s="53" t="s">
        <v>1548</v>
      </c>
      <c r="D1457" s="53" t="s">
        <v>1792</v>
      </c>
      <c r="E1457" s="53" t="s">
        <v>1639</v>
      </c>
      <c r="F1457" s="53" t="s">
        <v>1640</v>
      </c>
      <c r="G1457" s="53" t="s">
        <v>1651</v>
      </c>
      <c r="H1457" s="53" t="s">
        <v>96</v>
      </c>
      <c r="I1457" s="53" t="s">
        <v>1635</v>
      </c>
      <c r="J1457" s="53" t="s">
        <v>1636</v>
      </c>
      <c r="K1457" s="53" t="s">
        <v>1792</v>
      </c>
      <c r="L1457" s="53" t="s">
        <v>3669</v>
      </c>
      <c r="M1457" s="53" t="s">
        <v>1792</v>
      </c>
      <c r="N1457" s="53" t="s">
        <v>3876</v>
      </c>
      <c r="O1457" s="54">
        <v>3401</v>
      </c>
      <c r="P1457" s="53" t="s">
        <v>3877</v>
      </c>
      <c r="Q1457" s="53">
        <v>1</v>
      </c>
      <c r="R1457" s="55">
        <v>50.717199999999998</v>
      </c>
      <c r="S1457" s="55">
        <v>16.834700000000002</v>
      </c>
      <c r="T1457" s="55">
        <v>50.7318</v>
      </c>
      <c r="U1457" s="55">
        <v>16.8371</v>
      </c>
      <c r="V1457" s="53" t="s">
        <v>96</v>
      </c>
      <c r="W1457" s="85">
        <v>0</v>
      </c>
      <c r="X1457" s="87">
        <v>0.4</v>
      </c>
      <c r="Y1457" s="1" t="s">
        <v>7206</v>
      </c>
    </row>
    <row r="1458" spans="1:25" ht="50.1" hidden="1" customHeight="1" x14ac:dyDescent="0.25">
      <c r="A1458" s="53" t="s">
        <v>96</v>
      </c>
      <c r="B1458" s="53" t="str">
        <f>IF(COUNTIF('Aglomeracje 2022 r.'!$C$13:$C$207,' Dane pomocnicze (ze spr. 21)'!C1458)=1,"TAK",IF(COUNTIF('Aglomeracje 2022 r.'!$C$13:$C$207,' Dane pomocnicze (ze spr. 21)'!C1458)&gt;1,"TAK, UWAGA, wystepuje w sprawozdaniu więcej niż jeden raz!!!","BRAK"))</f>
        <v>BRAK</v>
      </c>
      <c r="C1458" s="53" t="s">
        <v>1549</v>
      </c>
      <c r="D1458" s="53" t="s">
        <v>1793</v>
      </c>
      <c r="E1458" s="53" t="s">
        <v>1639</v>
      </c>
      <c r="F1458" s="53" t="s">
        <v>1640</v>
      </c>
      <c r="G1458" s="53" t="s">
        <v>1712</v>
      </c>
      <c r="H1458" s="53" t="s">
        <v>96</v>
      </c>
      <c r="I1458" s="53" t="s">
        <v>1635</v>
      </c>
      <c r="J1458" s="53" t="s">
        <v>1636</v>
      </c>
      <c r="K1458" s="53" t="s">
        <v>1793</v>
      </c>
      <c r="L1458" s="53" t="s">
        <v>3715</v>
      </c>
      <c r="M1458" s="53" t="s">
        <v>1793</v>
      </c>
      <c r="N1458" s="53" t="s">
        <v>3878</v>
      </c>
      <c r="O1458" s="54">
        <v>3728</v>
      </c>
      <c r="P1458" s="53" t="s">
        <v>3879</v>
      </c>
      <c r="Q1458" s="53">
        <v>1</v>
      </c>
      <c r="R1458" s="55">
        <v>51.036700000000003</v>
      </c>
      <c r="S1458" s="55">
        <v>15.452199999999999</v>
      </c>
      <c r="T1458" s="55">
        <v>51.040199999999999</v>
      </c>
      <c r="U1458" s="55">
        <v>16.418500000000002</v>
      </c>
      <c r="V1458" s="53" t="s">
        <v>96</v>
      </c>
      <c r="W1458" s="85">
        <v>9.4</v>
      </c>
      <c r="X1458" s="87">
        <v>0</v>
      </c>
      <c r="Y1458" s="1" t="s">
        <v>7808</v>
      </c>
    </row>
    <row r="1459" spans="1:25" ht="50.1" hidden="1" customHeight="1" x14ac:dyDescent="0.25">
      <c r="A1459" s="53" t="s">
        <v>96</v>
      </c>
      <c r="B1459" s="53" t="str">
        <f>IF(COUNTIF('Aglomeracje 2022 r.'!$C$13:$C$207,' Dane pomocnicze (ze spr. 21)'!C1459)=1,"TAK",IF(COUNTIF('Aglomeracje 2022 r.'!$C$13:$C$207,' Dane pomocnicze (ze spr. 21)'!C1459)&gt;1,"TAK, UWAGA, wystepuje w sprawozdaniu więcej niż jeden raz!!!","BRAK"))</f>
        <v>BRAK</v>
      </c>
      <c r="C1459" s="53" t="s">
        <v>1550</v>
      </c>
      <c r="D1459" s="53" t="s">
        <v>1794</v>
      </c>
      <c r="E1459" s="53" t="s">
        <v>1639</v>
      </c>
      <c r="F1459" s="53" t="s">
        <v>1640</v>
      </c>
      <c r="G1459" s="53" t="s">
        <v>1676</v>
      </c>
      <c r="H1459" s="53" t="s">
        <v>1648</v>
      </c>
      <c r="I1459" s="53" t="s">
        <v>1635</v>
      </c>
      <c r="J1459" s="53" t="s">
        <v>1636</v>
      </c>
      <c r="K1459" s="53" t="s">
        <v>1794</v>
      </c>
      <c r="L1459" s="53" t="s">
        <v>3669</v>
      </c>
      <c r="M1459" s="53" t="s">
        <v>1794</v>
      </c>
      <c r="N1459" s="53" t="s">
        <v>3880</v>
      </c>
      <c r="O1459" s="54">
        <v>11250</v>
      </c>
      <c r="P1459" s="53" t="s">
        <v>3881</v>
      </c>
      <c r="Q1459" s="53">
        <v>1</v>
      </c>
      <c r="R1459" s="55">
        <v>51.251300000000001</v>
      </c>
      <c r="S1459" s="55">
        <v>15.5406</v>
      </c>
      <c r="T1459" s="55">
        <v>51.254399999999997</v>
      </c>
      <c r="U1459" s="55">
        <v>15.5443</v>
      </c>
      <c r="V1459" s="53" t="s">
        <v>96</v>
      </c>
      <c r="W1459" s="85">
        <v>78.400000000000006</v>
      </c>
      <c r="X1459" s="87">
        <v>0</v>
      </c>
      <c r="Y1459" s="1" t="s">
        <v>7826</v>
      </c>
    </row>
    <row r="1460" spans="1:25" ht="50.1" hidden="1" customHeight="1" x14ac:dyDescent="0.25">
      <c r="A1460" s="53" t="s">
        <v>96</v>
      </c>
      <c r="B1460" s="53" t="str">
        <f>IF(COUNTIF('Aglomeracje 2022 r.'!$C$13:$C$207,' Dane pomocnicze (ze spr. 21)'!C1460)=1,"TAK",IF(COUNTIF('Aglomeracje 2022 r.'!$C$13:$C$207,' Dane pomocnicze (ze spr. 21)'!C1460)&gt;1,"TAK, UWAGA, wystepuje w sprawozdaniu więcej niż jeden raz!!!","BRAK"))</f>
        <v>BRAK</v>
      </c>
      <c r="C1460" s="53" t="s">
        <v>1551</v>
      </c>
      <c r="D1460" s="53" t="s">
        <v>1795</v>
      </c>
      <c r="E1460" s="53" t="s">
        <v>1639</v>
      </c>
      <c r="F1460" s="53" t="s">
        <v>1640</v>
      </c>
      <c r="G1460" s="53" t="s">
        <v>1685</v>
      </c>
      <c r="H1460" s="53" t="s">
        <v>1644</v>
      </c>
      <c r="I1460" s="53" t="s">
        <v>1635</v>
      </c>
      <c r="J1460" s="53" t="s">
        <v>1636</v>
      </c>
      <c r="K1460" s="53" t="s">
        <v>1710</v>
      </c>
      <c r="L1460" s="53" t="s">
        <v>3715</v>
      </c>
      <c r="M1460" s="53" t="s">
        <v>3882</v>
      </c>
      <c r="N1460" s="53" t="s">
        <v>3883</v>
      </c>
      <c r="O1460" s="54">
        <v>3173</v>
      </c>
      <c r="P1460" s="53" t="s">
        <v>3884</v>
      </c>
      <c r="Q1460" s="53">
        <v>1</v>
      </c>
      <c r="R1460" s="55">
        <v>50.703099999999999</v>
      </c>
      <c r="S1460" s="55">
        <v>16.438800000000001</v>
      </c>
      <c r="T1460" s="55">
        <v>50.776432</v>
      </c>
      <c r="U1460" s="55">
        <v>16.381540300000001</v>
      </c>
      <c r="V1460" s="53" t="s">
        <v>96</v>
      </c>
      <c r="W1460" s="85">
        <v>1</v>
      </c>
      <c r="X1460" s="87">
        <v>0</v>
      </c>
      <c r="Y1460" s="1" t="s">
        <v>7252</v>
      </c>
    </row>
    <row r="1461" spans="1:25" ht="50.1" hidden="1" customHeight="1" x14ac:dyDescent="0.25">
      <c r="A1461" s="53" t="s">
        <v>96</v>
      </c>
      <c r="B1461" s="53" t="str">
        <f>IF(COUNTIF('Aglomeracje 2022 r.'!$C$13:$C$207,' Dane pomocnicze (ze spr. 21)'!C1461)=1,"TAK",IF(COUNTIF('Aglomeracje 2022 r.'!$C$13:$C$207,' Dane pomocnicze (ze spr. 21)'!C1461)&gt;1,"TAK, UWAGA, wystepuje w sprawozdaniu więcej niż jeden raz!!!","BRAK"))</f>
        <v>BRAK</v>
      </c>
      <c r="C1461" s="53" t="s">
        <v>1552</v>
      </c>
      <c r="D1461" s="53" t="s">
        <v>1796</v>
      </c>
      <c r="E1461" s="53" t="s">
        <v>1639</v>
      </c>
      <c r="F1461" s="53" t="s">
        <v>1640</v>
      </c>
      <c r="G1461" s="53" t="s">
        <v>1699</v>
      </c>
      <c r="H1461" s="53" t="s">
        <v>1644</v>
      </c>
      <c r="I1461" s="53" t="s">
        <v>1635</v>
      </c>
      <c r="J1461" s="53" t="s">
        <v>1636</v>
      </c>
      <c r="K1461" s="53" t="s">
        <v>1796</v>
      </c>
      <c r="L1461" s="53" t="s">
        <v>3715</v>
      </c>
      <c r="M1461" s="53" t="s">
        <v>1796</v>
      </c>
      <c r="N1461" s="53" t="s">
        <v>3885</v>
      </c>
      <c r="O1461" s="54">
        <v>4884</v>
      </c>
      <c r="P1461" s="53" t="s">
        <v>3886</v>
      </c>
      <c r="Q1461" s="53">
        <v>1</v>
      </c>
      <c r="R1461" s="55">
        <v>51.145601999999997</v>
      </c>
      <c r="S1461" s="55">
        <v>16.248072000000001</v>
      </c>
      <c r="T1461" s="55">
        <v>51.140298000000001</v>
      </c>
      <c r="U1461" s="55">
        <v>16.224177999999998</v>
      </c>
      <c r="V1461" s="53" t="s">
        <v>96</v>
      </c>
      <c r="W1461" s="85">
        <v>0</v>
      </c>
      <c r="X1461" s="87">
        <v>3</v>
      </c>
      <c r="Y1461" s="1" t="s">
        <v>7233</v>
      </c>
    </row>
    <row r="1462" spans="1:25" ht="50.1" hidden="1" customHeight="1" x14ac:dyDescent="0.25">
      <c r="A1462" s="53" t="s">
        <v>96</v>
      </c>
      <c r="B1462" s="53" t="str">
        <f>IF(COUNTIF('Aglomeracje 2022 r.'!$C$13:$C$207,' Dane pomocnicze (ze spr. 21)'!C1462)=1,"TAK",IF(COUNTIF('Aglomeracje 2022 r.'!$C$13:$C$207,' Dane pomocnicze (ze spr. 21)'!C1462)&gt;1,"TAK, UWAGA, wystepuje w sprawozdaniu więcej niż jeden raz!!!","BRAK"))</f>
        <v>BRAK</v>
      </c>
      <c r="C1462" s="53" t="s">
        <v>1553</v>
      </c>
      <c r="D1462" s="53" t="s">
        <v>1797</v>
      </c>
      <c r="E1462" s="53" t="s">
        <v>1639</v>
      </c>
      <c r="F1462" s="53" t="s">
        <v>1640</v>
      </c>
      <c r="G1462" s="53" t="s">
        <v>1667</v>
      </c>
      <c r="H1462" s="53" t="s">
        <v>96</v>
      </c>
      <c r="I1462" s="53" t="s">
        <v>1635</v>
      </c>
      <c r="J1462" s="53" t="s">
        <v>1636</v>
      </c>
      <c r="K1462" s="53" t="s">
        <v>1797</v>
      </c>
      <c r="L1462" s="53" t="s">
        <v>3669</v>
      </c>
      <c r="M1462" s="53" t="s">
        <v>1797</v>
      </c>
      <c r="N1462" s="53" t="s">
        <v>3887</v>
      </c>
      <c r="O1462" s="54">
        <v>4882</v>
      </c>
      <c r="P1462" s="53" t="s">
        <v>3888</v>
      </c>
      <c r="Q1462" s="53">
        <v>1</v>
      </c>
      <c r="R1462" s="55">
        <v>51.125300000000003</v>
      </c>
      <c r="S1462" s="55">
        <v>17.539400000000001</v>
      </c>
      <c r="T1462" s="55">
        <v>51.119700000000002</v>
      </c>
      <c r="U1462" s="55">
        <v>17.526399999999999</v>
      </c>
      <c r="V1462" s="53" t="s">
        <v>96</v>
      </c>
      <c r="W1462" s="85">
        <v>0</v>
      </c>
      <c r="X1462" s="87">
        <v>0</v>
      </c>
      <c r="Y1462" s="1" t="s">
        <v>7166</v>
      </c>
    </row>
    <row r="1463" spans="1:25" ht="50.1" hidden="1" customHeight="1" x14ac:dyDescent="0.25">
      <c r="A1463" s="53" t="s">
        <v>96</v>
      </c>
      <c r="B1463" s="53" t="str">
        <f>IF(COUNTIF('Aglomeracje 2022 r.'!$C$13:$C$207,' Dane pomocnicze (ze spr. 21)'!C1463)=1,"TAK",IF(COUNTIF('Aglomeracje 2022 r.'!$C$13:$C$207,' Dane pomocnicze (ze spr. 21)'!C1463)&gt;1,"TAK, UWAGA, wystepuje w sprawozdaniu więcej niż jeden raz!!!","BRAK"))</f>
        <v>BRAK</v>
      </c>
      <c r="C1463" s="53" t="s">
        <v>1554</v>
      </c>
      <c r="D1463" s="53" t="s">
        <v>1798</v>
      </c>
      <c r="E1463" s="53" t="s">
        <v>1639</v>
      </c>
      <c r="F1463" s="53" t="s">
        <v>1640</v>
      </c>
      <c r="G1463" s="53" t="s">
        <v>1658</v>
      </c>
      <c r="H1463" s="53" t="s">
        <v>1644</v>
      </c>
      <c r="I1463" s="53" t="s">
        <v>1635</v>
      </c>
      <c r="J1463" s="53" t="s">
        <v>1636</v>
      </c>
      <c r="K1463" s="53" t="s">
        <v>1798</v>
      </c>
      <c r="L1463" s="53" t="s">
        <v>3715</v>
      </c>
      <c r="M1463" s="53" t="s">
        <v>1798</v>
      </c>
      <c r="N1463" s="53" t="s">
        <v>3889</v>
      </c>
      <c r="O1463" s="54">
        <v>3937</v>
      </c>
      <c r="P1463" s="53" t="s">
        <v>3865</v>
      </c>
      <c r="Q1463" s="53">
        <v>1</v>
      </c>
      <c r="R1463" s="55">
        <v>51.255400000000002</v>
      </c>
      <c r="S1463" s="55">
        <v>16.196899999999999</v>
      </c>
      <c r="T1463" s="55">
        <v>51.152900000000002</v>
      </c>
      <c r="U1463" s="55">
        <v>16.434999999999999</v>
      </c>
      <c r="V1463" s="53" t="s">
        <v>96</v>
      </c>
      <c r="W1463" s="85">
        <v>12</v>
      </c>
      <c r="X1463" s="87">
        <v>0.05</v>
      </c>
      <c r="Y1463" s="1" t="s">
        <v>7827</v>
      </c>
    </row>
    <row r="1464" spans="1:25" ht="50.1" hidden="1" customHeight="1" x14ac:dyDescent="0.25">
      <c r="A1464" s="53" t="s">
        <v>96</v>
      </c>
      <c r="B1464" s="53" t="str">
        <f>IF(COUNTIF('Aglomeracje 2022 r.'!$C$13:$C$207,' Dane pomocnicze (ze spr. 21)'!C1464)=1,"TAK",IF(COUNTIF('Aglomeracje 2022 r.'!$C$13:$C$207,' Dane pomocnicze (ze spr. 21)'!C1464)&gt;1,"TAK, UWAGA, wystepuje w sprawozdaniu więcej niż jeden raz!!!","BRAK"))</f>
        <v>BRAK</v>
      </c>
      <c r="C1464" s="53" t="s">
        <v>1555</v>
      </c>
      <c r="D1464" s="53" t="s">
        <v>1799</v>
      </c>
      <c r="E1464" s="53" t="s">
        <v>1639</v>
      </c>
      <c r="F1464" s="53" t="s">
        <v>1640</v>
      </c>
      <c r="G1464" s="53" t="s">
        <v>1653</v>
      </c>
      <c r="H1464" s="53" t="s">
        <v>1644</v>
      </c>
      <c r="I1464" s="53" t="s">
        <v>1635</v>
      </c>
      <c r="J1464" s="53" t="s">
        <v>1636</v>
      </c>
      <c r="K1464" s="53" t="s">
        <v>3890</v>
      </c>
      <c r="L1464" s="53" t="s">
        <v>3715</v>
      </c>
      <c r="M1464" s="53" t="s">
        <v>3890</v>
      </c>
      <c r="N1464" s="53" t="s">
        <v>3891</v>
      </c>
      <c r="O1464" s="54">
        <v>2845</v>
      </c>
      <c r="P1464" s="53" t="s">
        <v>3892</v>
      </c>
      <c r="Q1464" s="53">
        <v>1</v>
      </c>
      <c r="R1464" s="55">
        <v>50.911299999999997</v>
      </c>
      <c r="S1464" s="55">
        <v>16.238299999999999</v>
      </c>
      <c r="T1464" s="55">
        <v>51.005200000000002</v>
      </c>
      <c r="U1464" s="55">
        <v>16.210100000000001</v>
      </c>
      <c r="V1464" s="53" t="s">
        <v>96</v>
      </c>
      <c r="W1464" s="85">
        <v>15.2</v>
      </c>
      <c r="X1464" s="87">
        <v>0</v>
      </c>
      <c r="Y1464" s="1" t="s">
        <v>7828</v>
      </c>
    </row>
    <row r="1465" spans="1:25" ht="50.1" hidden="1" customHeight="1" x14ac:dyDescent="0.25">
      <c r="A1465" s="53" t="s">
        <v>96</v>
      </c>
      <c r="B1465" s="53" t="str">
        <f>IF(COUNTIF('Aglomeracje 2022 r.'!$C$13:$C$207,' Dane pomocnicze (ze spr. 21)'!C1465)=1,"TAK",IF(COUNTIF('Aglomeracje 2022 r.'!$C$13:$C$207,' Dane pomocnicze (ze spr. 21)'!C1465)&gt;1,"TAK, UWAGA, wystepuje w sprawozdaniu więcej niż jeden raz!!!","BRAK"))</f>
        <v>BRAK</v>
      </c>
      <c r="C1465" s="53" t="s">
        <v>1556</v>
      </c>
      <c r="D1465" s="53" t="s">
        <v>1800</v>
      </c>
      <c r="E1465" s="53" t="s">
        <v>1639</v>
      </c>
      <c r="F1465" s="53" t="s">
        <v>1640</v>
      </c>
      <c r="G1465" s="53" t="s">
        <v>1648</v>
      </c>
      <c r="H1465" s="53" t="s">
        <v>1648</v>
      </c>
      <c r="I1465" s="53" t="s">
        <v>1635</v>
      </c>
      <c r="J1465" s="53" t="s">
        <v>1636</v>
      </c>
      <c r="K1465" s="53" t="s">
        <v>1800</v>
      </c>
      <c r="L1465" s="53" t="s">
        <v>3669</v>
      </c>
      <c r="M1465" s="53" t="s">
        <v>3893</v>
      </c>
      <c r="N1465" s="53" t="s">
        <v>3894</v>
      </c>
      <c r="O1465" s="54">
        <v>8960</v>
      </c>
      <c r="P1465" s="53" t="s">
        <v>3895</v>
      </c>
      <c r="Q1465" s="53">
        <v>1</v>
      </c>
      <c r="R1465" s="55">
        <v>51.027999999999999</v>
      </c>
      <c r="S1465" s="55">
        <v>15.4146</v>
      </c>
      <c r="T1465" s="55">
        <v>51.026200000000003</v>
      </c>
      <c r="U1465" s="55">
        <v>15.3979</v>
      </c>
      <c r="V1465" s="53" t="s">
        <v>96</v>
      </c>
      <c r="W1465" s="85">
        <v>1.8</v>
      </c>
      <c r="X1465" s="87">
        <v>10</v>
      </c>
      <c r="Y1465" s="1" t="s">
        <v>7829</v>
      </c>
    </row>
    <row r="1466" spans="1:25" ht="50.1" hidden="1" customHeight="1" x14ac:dyDescent="0.25">
      <c r="A1466" s="53" t="s">
        <v>96</v>
      </c>
      <c r="B1466" s="53" t="str">
        <f>IF(COUNTIF('Aglomeracje 2022 r.'!$C$13:$C$207,' Dane pomocnicze (ze spr. 21)'!C1466)=1,"TAK",IF(COUNTIF('Aglomeracje 2022 r.'!$C$13:$C$207,' Dane pomocnicze (ze spr. 21)'!C1466)&gt;1,"TAK, UWAGA, wystepuje w sprawozdaniu więcej niż jeden raz!!!","BRAK"))</f>
        <v>BRAK</v>
      </c>
      <c r="C1466" s="53" t="s">
        <v>1557</v>
      </c>
      <c r="D1466" s="53" t="s">
        <v>1801</v>
      </c>
      <c r="E1466" s="53" t="s">
        <v>1639</v>
      </c>
      <c r="F1466" s="53" t="s">
        <v>1640</v>
      </c>
      <c r="G1466" s="53" t="s">
        <v>1724</v>
      </c>
      <c r="H1466" s="53" t="s">
        <v>1786</v>
      </c>
      <c r="I1466" s="53" t="s">
        <v>1635</v>
      </c>
      <c r="J1466" s="53" t="s">
        <v>1636</v>
      </c>
      <c r="K1466" s="53" t="s">
        <v>1801</v>
      </c>
      <c r="L1466" s="53" t="s">
        <v>3715</v>
      </c>
      <c r="M1466" s="53" t="s">
        <v>1801</v>
      </c>
      <c r="N1466" s="53" t="s">
        <v>3896</v>
      </c>
      <c r="O1466" s="54">
        <v>2540</v>
      </c>
      <c r="P1466" s="53" t="s">
        <v>3897</v>
      </c>
      <c r="Q1466" s="53">
        <v>1</v>
      </c>
      <c r="R1466" s="55">
        <v>51.510100000000001</v>
      </c>
      <c r="S1466" s="55">
        <v>16.2637</v>
      </c>
      <c r="T1466" s="55">
        <v>51.518700000000003</v>
      </c>
      <c r="U1466" s="55">
        <v>16.233799999999999</v>
      </c>
      <c r="V1466" s="53" t="s">
        <v>96</v>
      </c>
      <c r="W1466" s="85">
        <v>1</v>
      </c>
      <c r="X1466" s="87">
        <v>0</v>
      </c>
      <c r="Y1466" s="1" t="s">
        <v>7252</v>
      </c>
    </row>
    <row r="1467" spans="1:25" ht="50.1" hidden="1" customHeight="1" x14ac:dyDescent="0.25">
      <c r="A1467" s="53" t="s">
        <v>96</v>
      </c>
      <c r="B1467" s="53" t="str">
        <f>IF(COUNTIF('Aglomeracje 2022 r.'!$C$13:$C$207,' Dane pomocnicze (ze spr. 21)'!C1467)=1,"TAK",IF(COUNTIF('Aglomeracje 2022 r.'!$C$13:$C$207,' Dane pomocnicze (ze spr. 21)'!C1467)&gt;1,"TAK, UWAGA, wystepuje w sprawozdaniu więcej niż jeden raz!!!","BRAK"))</f>
        <v>BRAK</v>
      </c>
      <c r="C1467" s="53" t="s">
        <v>1558</v>
      </c>
      <c r="D1467" s="53" t="s">
        <v>1802</v>
      </c>
      <c r="E1467" s="53" t="s">
        <v>1639</v>
      </c>
      <c r="F1467" s="53" t="s">
        <v>1640</v>
      </c>
      <c r="G1467" s="53" t="s">
        <v>1706</v>
      </c>
      <c r="H1467" s="53" t="s">
        <v>1648</v>
      </c>
      <c r="I1467" s="53" t="s">
        <v>1635</v>
      </c>
      <c r="J1467" s="53" t="s">
        <v>1636</v>
      </c>
      <c r="K1467" s="53" t="s">
        <v>1802</v>
      </c>
      <c r="L1467" s="53" t="s">
        <v>3669</v>
      </c>
      <c r="M1467" s="53" t="s">
        <v>1802</v>
      </c>
      <c r="N1467" s="53" t="s">
        <v>3898</v>
      </c>
      <c r="O1467" s="54">
        <v>2440</v>
      </c>
      <c r="P1467" s="53" t="s">
        <v>3899</v>
      </c>
      <c r="Q1467" s="53">
        <v>1</v>
      </c>
      <c r="R1467" s="55">
        <v>51.0167</v>
      </c>
      <c r="S1467" s="55">
        <v>15.6737</v>
      </c>
      <c r="T1467" s="55">
        <v>51.025300000000001</v>
      </c>
      <c r="U1467" s="55">
        <v>15.6615</v>
      </c>
      <c r="V1467" s="53" t="s">
        <v>96</v>
      </c>
      <c r="W1467" s="85">
        <v>0</v>
      </c>
      <c r="X1467" s="87">
        <v>0</v>
      </c>
      <c r="Y1467" s="1" t="s">
        <v>7166</v>
      </c>
    </row>
    <row r="1468" spans="1:25" ht="50.1" hidden="1" customHeight="1" x14ac:dyDescent="0.25">
      <c r="A1468" s="53" t="s">
        <v>96</v>
      </c>
      <c r="B1468" s="53" t="str">
        <f>IF(COUNTIF('Aglomeracje 2022 r.'!$C$13:$C$207,' Dane pomocnicze (ze spr. 21)'!C1468)=1,"TAK",IF(COUNTIF('Aglomeracje 2022 r.'!$C$13:$C$207,' Dane pomocnicze (ze spr. 21)'!C1468)&gt;1,"TAK, UWAGA, wystepuje w sprawozdaniu więcej niż jeden raz!!!","BRAK"))</f>
        <v>BRAK</v>
      </c>
      <c r="C1468" s="53" t="s">
        <v>1559</v>
      </c>
      <c r="D1468" s="53" t="s">
        <v>1803</v>
      </c>
      <c r="E1468" s="53" t="s">
        <v>1745</v>
      </c>
      <c r="F1468" s="53" t="s">
        <v>1640</v>
      </c>
      <c r="G1468" s="53" t="s">
        <v>1655</v>
      </c>
      <c r="H1468" s="53" t="s">
        <v>1672</v>
      </c>
      <c r="I1468" s="53" t="s">
        <v>1635</v>
      </c>
      <c r="J1468" s="53" t="s">
        <v>1636</v>
      </c>
      <c r="K1468" s="53" t="s">
        <v>1803</v>
      </c>
      <c r="L1468" s="53" t="s">
        <v>3617</v>
      </c>
      <c r="M1468" s="53" t="s">
        <v>1803</v>
      </c>
      <c r="N1468" s="53" t="s">
        <v>3900</v>
      </c>
      <c r="O1468" s="54">
        <v>7466</v>
      </c>
      <c r="P1468" s="53" t="s">
        <v>3901</v>
      </c>
      <c r="Q1468" s="53">
        <v>0</v>
      </c>
      <c r="R1468" s="55">
        <v>50.407600000000002</v>
      </c>
      <c r="S1468" s="55">
        <v>16.5139</v>
      </c>
      <c r="T1468" s="55">
        <v>50.418700000000001</v>
      </c>
      <c r="U1468" s="55">
        <v>16.536100000000001</v>
      </c>
      <c r="V1468" s="53" t="s">
        <v>96</v>
      </c>
      <c r="W1468" s="85">
        <v>16.100000000000001</v>
      </c>
      <c r="X1468" s="87">
        <v>6</v>
      </c>
      <c r="Y1468" s="1" t="s">
        <v>7830</v>
      </c>
    </row>
    <row r="1469" spans="1:25" ht="50.1" hidden="1" customHeight="1" x14ac:dyDescent="0.25">
      <c r="A1469" s="53" t="s">
        <v>96</v>
      </c>
      <c r="B1469" s="53" t="str">
        <f>IF(COUNTIF('Aglomeracje 2022 r.'!$C$13:$C$207,' Dane pomocnicze (ze spr. 21)'!C1469)=1,"TAK",IF(COUNTIF('Aglomeracje 2022 r.'!$C$13:$C$207,' Dane pomocnicze (ze spr. 21)'!C1469)&gt;1,"TAK, UWAGA, wystepuje w sprawozdaniu więcej niż jeden raz!!!","BRAK"))</f>
        <v>BRAK</v>
      </c>
      <c r="C1469" s="53" t="s">
        <v>1560</v>
      </c>
      <c r="D1469" s="53" t="s">
        <v>1804</v>
      </c>
      <c r="E1469" s="53" t="s">
        <v>1639</v>
      </c>
      <c r="F1469" s="53" t="s">
        <v>1640</v>
      </c>
      <c r="G1469" s="53" t="s">
        <v>1692</v>
      </c>
      <c r="H1469" s="53" t="s">
        <v>1690</v>
      </c>
      <c r="I1469" s="53" t="s">
        <v>1635</v>
      </c>
      <c r="J1469" s="53" t="s">
        <v>1636</v>
      </c>
      <c r="K1469" s="53" t="s">
        <v>1804</v>
      </c>
      <c r="L1469" s="53" t="s">
        <v>3715</v>
      </c>
      <c r="M1469" s="53" t="s">
        <v>1804</v>
      </c>
      <c r="N1469" s="53" t="s">
        <v>3902</v>
      </c>
      <c r="O1469" s="54">
        <v>2022</v>
      </c>
      <c r="P1469" s="53" t="s">
        <v>3903</v>
      </c>
      <c r="Q1469" s="53">
        <v>1</v>
      </c>
      <c r="R1469" s="55">
        <v>51.3162479</v>
      </c>
      <c r="S1469" s="55">
        <v>17.196838</v>
      </c>
      <c r="T1469" s="55">
        <v>51.330562690000001</v>
      </c>
      <c r="U1469" s="55">
        <v>17.160264529999999</v>
      </c>
      <c r="V1469" s="53" t="s">
        <v>96</v>
      </c>
      <c r="W1469" s="85">
        <v>14.9</v>
      </c>
      <c r="X1469" s="87">
        <v>0</v>
      </c>
      <c r="Y1469" s="1" t="s">
        <v>7730</v>
      </c>
    </row>
    <row r="1470" spans="1:25" ht="50.1" hidden="1" customHeight="1" x14ac:dyDescent="0.25">
      <c r="A1470" s="53" t="s">
        <v>96</v>
      </c>
      <c r="B1470" s="53" t="str">
        <f>IF(COUNTIF('Aglomeracje 2022 r.'!$C$13:$C$207,' Dane pomocnicze (ze spr. 21)'!C1470)=1,"TAK",IF(COUNTIF('Aglomeracje 2022 r.'!$C$13:$C$207,' Dane pomocnicze (ze spr. 21)'!C1470)&gt;1,"TAK, UWAGA, wystepuje w sprawozdaniu więcej niż jeden raz!!!","BRAK"))</f>
        <v>BRAK</v>
      </c>
      <c r="C1470" s="53" t="s">
        <v>1561</v>
      </c>
      <c r="D1470" s="53" t="s">
        <v>1790</v>
      </c>
      <c r="E1470" s="53" t="s">
        <v>1639</v>
      </c>
      <c r="F1470" s="53" t="s">
        <v>2124</v>
      </c>
      <c r="G1470" s="53" t="s">
        <v>2126</v>
      </c>
      <c r="H1470" s="53" t="s">
        <v>1790</v>
      </c>
      <c r="I1470" s="53" t="s">
        <v>1635</v>
      </c>
      <c r="J1470" s="53" t="s">
        <v>1636</v>
      </c>
      <c r="K1470" s="53" t="s">
        <v>1790</v>
      </c>
      <c r="L1470" s="53" t="s">
        <v>3617</v>
      </c>
      <c r="M1470" s="53" t="s">
        <v>4450</v>
      </c>
      <c r="N1470" s="53" t="s">
        <v>4451</v>
      </c>
      <c r="O1470" s="54">
        <v>199209</v>
      </c>
      <c r="P1470" s="53" t="s">
        <v>4452</v>
      </c>
      <c r="Q1470" s="53">
        <v>1</v>
      </c>
      <c r="R1470" s="55">
        <v>51.94035787</v>
      </c>
      <c r="S1470" s="55">
        <v>15.514297320000001</v>
      </c>
      <c r="T1470" s="55">
        <v>52.016800000000003</v>
      </c>
      <c r="U1470" s="55">
        <v>15.4339</v>
      </c>
      <c r="V1470" s="53" t="s">
        <v>96</v>
      </c>
      <c r="W1470" s="85">
        <v>6.5</v>
      </c>
      <c r="X1470" s="87">
        <v>10</v>
      </c>
      <c r="Y1470" s="1" t="s">
        <v>7831</v>
      </c>
    </row>
    <row r="1471" spans="1:25" ht="50.1" hidden="1" customHeight="1" x14ac:dyDescent="0.25">
      <c r="A1471" s="53" t="s">
        <v>96</v>
      </c>
      <c r="B1471" s="53" t="str">
        <f>IF(COUNTIF('Aglomeracje 2022 r.'!$C$13:$C$207,' Dane pomocnicze (ze spr. 21)'!C1471)=1,"TAK",IF(COUNTIF('Aglomeracje 2022 r.'!$C$13:$C$207,' Dane pomocnicze (ze spr. 21)'!C1471)&gt;1,"TAK, UWAGA, wystepuje w sprawozdaniu więcej niż jeden raz!!!","BRAK"))</f>
        <v>BRAK</v>
      </c>
      <c r="C1471" s="53" t="s">
        <v>1562</v>
      </c>
      <c r="D1471" s="53" t="s">
        <v>2127</v>
      </c>
      <c r="E1471" s="53" t="s">
        <v>1639</v>
      </c>
      <c r="F1471" s="53" t="s">
        <v>2124</v>
      </c>
      <c r="G1471" s="53" t="s">
        <v>2128</v>
      </c>
      <c r="H1471" s="53" t="s">
        <v>1664</v>
      </c>
      <c r="I1471" s="53" t="s">
        <v>1635</v>
      </c>
      <c r="J1471" s="53" t="s">
        <v>1636</v>
      </c>
      <c r="K1471" s="53" t="s">
        <v>2127</v>
      </c>
      <c r="L1471" s="53" t="s">
        <v>3617</v>
      </c>
      <c r="M1471" s="53" t="s">
        <v>2127</v>
      </c>
      <c r="N1471" s="53" t="s">
        <v>4453</v>
      </c>
      <c r="O1471" s="54">
        <v>16786</v>
      </c>
      <c r="P1471" s="53" t="s">
        <v>1562</v>
      </c>
      <c r="Q1471" s="53">
        <v>1</v>
      </c>
      <c r="R1471" s="55">
        <v>51.572499999999998</v>
      </c>
      <c r="S1471" s="55">
        <v>14.4305</v>
      </c>
      <c r="T1471" s="55">
        <v>51.972200000000001</v>
      </c>
      <c r="U1471" s="55">
        <v>14.711600000000001</v>
      </c>
      <c r="V1471" s="53" t="s">
        <v>96</v>
      </c>
      <c r="W1471" s="85">
        <v>0.4</v>
      </c>
      <c r="X1471" s="87">
        <v>0.3</v>
      </c>
      <c r="Y1471" s="1" t="s">
        <v>7832</v>
      </c>
    </row>
    <row r="1472" spans="1:25" ht="50.1" hidden="1" customHeight="1" x14ac:dyDescent="0.25">
      <c r="A1472" s="53" t="s">
        <v>96</v>
      </c>
      <c r="B1472" s="53" t="str">
        <f>IF(COUNTIF('Aglomeracje 2022 r.'!$C$13:$C$207,' Dane pomocnicze (ze spr. 21)'!C1472)=1,"TAK",IF(COUNTIF('Aglomeracje 2022 r.'!$C$13:$C$207,' Dane pomocnicze (ze spr. 21)'!C1472)&gt;1,"TAK, UWAGA, wystepuje w sprawozdaniu więcej niż jeden raz!!!","BRAK"))</f>
        <v>BRAK</v>
      </c>
      <c r="C1472" s="53" t="s">
        <v>1563</v>
      </c>
      <c r="D1472" s="53" t="s">
        <v>2129</v>
      </c>
      <c r="E1472" s="53" t="s">
        <v>1639</v>
      </c>
      <c r="F1472" s="53" t="s">
        <v>2124</v>
      </c>
      <c r="G1472" s="53" t="s">
        <v>2130</v>
      </c>
      <c r="H1472" s="53" t="s">
        <v>1648</v>
      </c>
      <c r="I1472" s="53" t="s">
        <v>1635</v>
      </c>
      <c r="J1472" s="53" t="s">
        <v>1636</v>
      </c>
      <c r="K1472" s="53" t="s">
        <v>4454</v>
      </c>
      <c r="L1472" s="53" t="s">
        <v>3617</v>
      </c>
      <c r="M1472" s="53" t="s">
        <v>4455</v>
      </c>
      <c r="N1472" s="53" t="s">
        <v>4456</v>
      </c>
      <c r="O1472" s="54">
        <v>39600</v>
      </c>
      <c r="P1472" s="53" t="s">
        <v>4457</v>
      </c>
      <c r="Q1472" s="53">
        <v>1</v>
      </c>
      <c r="R1472" s="55">
        <v>51.638500000000001</v>
      </c>
      <c r="S1472" s="55">
        <v>15.143599999999999</v>
      </c>
      <c r="T1472" s="55">
        <v>51.644799999999996</v>
      </c>
      <c r="U1472" s="55">
        <v>15.170999999999999</v>
      </c>
      <c r="V1472" s="53" t="s">
        <v>96</v>
      </c>
      <c r="W1472" s="85">
        <v>0</v>
      </c>
      <c r="X1472" s="87">
        <v>0</v>
      </c>
      <c r="Y1472" s="1" t="s">
        <v>7166</v>
      </c>
    </row>
    <row r="1473" spans="1:25" ht="50.1" hidden="1" customHeight="1" x14ac:dyDescent="0.25">
      <c r="A1473" s="53" t="s">
        <v>96</v>
      </c>
      <c r="B1473" s="53" t="str">
        <f>IF(COUNTIF('Aglomeracje 2022 r.'!$C$13:$C$207,' Dane pomocnicze (ze spr. 21)'!C1473)=1,"TAK",IF(COUNTIF('Aglomeracje 2022 r.'!$C$13:$C$207,' Dane pomocnicze (ze spr. 21)'!C1473)&gt;1,"TAK, UWAGA, wystepuje w sprawozdaniu więcej niż jeden raz!!!","BRAK"))</f>
        <v>BRAK</v>
      </c>
      <c r="C1473" s="53" t="s">
        <v>1564</v>
      </c>
      <c r="D1473" s="53" t="s">
        <v>2131</v>
      </c>
      <c r="E1473" s="53" t="s">
        <v>1639</v>
      </c>
      <c r="F1473" s="53" t="s">
        <v>2124</v>
      </c>
      <c r="G1473" s="53" t="s">
        <v>2132</v>
      </c>
      <c r="H1473" s="53" t="s">
        <v>1648</v>
      </c>
      <c r="I1473" s="53" t="s">
        <v>1635</v>
      </c>
      <c r="J1473" s="53" t="s">
        <v>1636</v>
      </c>
      <c r="K1473" s="53" t="s">
        <v>4458</v>
      </c>
      <c r="L1473" s="53" t="s">
        <v>3617</v>
      </c>
      <c r="M1473" s="53" t="s">
        <v>4458</v>
      </c>
      <c r="N1473" s="53" t="s">
        <v>4459</v>
      </c>
      <c r="O1473" s="54">
        <v>34134</v>
      </c>
      <c r="P1473" s="53" t="s">
        <v>4460</v>
      </c>
      <c r="Q1473" s="53">
        <v>1</v>
      </c>
      <c r="R1473" s="55">
        <v>51.615099999999998</v>
      </c>
      <c r="S1473" s="55">
        <v>15.324299999999999</v>
      </c>
      <c r="T1473" s="55">
        <v>51.385599999999997</v>
      </c>
      <c r="U1473" s="55">
        <v>15.174799999999999</v>
      </c>
      <c r="V1473" s="53" t="s">
        <v>96</v>
      </c>
      <c r="W1473" s="85">
        <v>0.65</v>
      </c>
      <c r="X1473" s="87">
        <v>2</v>
      </c>
      <c r="Y1473" s="1" t="s">
        <v>7833</v>
      </c>
    </row>
    <row r="1474" spans="1:25" ht="50.1" hidden="1" customHeight="1" x14ac:dyDescent="0.25">
      <c r="A1474" s="53" t="s">
        <v>96</v>
      </c>
      <c r="B1474" s="53" t="str">
        <f>IF(COUNTIF('Aglomeracje 2022 r.'!$C$13:$C$207,' Dane pomocnicze (ze spr. 21)'!C1474)=1,"TAK",IF(COUNTIF('Aglomeracje 2022 r.'!$C$13:$C$207,' Dane pomocnicze (ze spr. 21)'!C1474)&gt;1,"TAK, UWAGA, wystepuje w sprawozdaniu więcej niż jeden raz!!!","BRAK"))</f>
        <v>BRAK</v>
      </c>
      <c r="C1474" s="53" t="s">
        <v>1565</v>
      </c>
      <c r="D1474" s="53" t="s">
        <v>2133</v>
      </c>
      <c r="E1474" s="53" t="s">
        <v>1639</v>
      </c>
      <c r="F1474" s="53" t="s">
        <v>2124</v>
      </c>
      <c r="G1474" s="53" t="s">
        <v>2134</v>
      </c>
      <c r="H1474" s="53" t="s">
        <v>1790</v>
      </c>
      <c r="I1474" s="53" t="s">
        <v>1635</v>
      </c>
      <c r="J1474" s="53" t="s">
        <v>1636</v>
      </c>
      <c r="K1474" s="53" t="s">
        <v>4461</v>
      </c>
      <c r="L1474" s="53" t="s">
        <v>3617</v>
      </c>
      <c r="M1474" s="53" t="s">
        <v>4462</v>
      </c>
      <c r="N1474" s="53" t="s">
        <v>4463</v>
      </c>
      <c r="O1474" s="54">
        <v>51016</v>
      </c>
      <c r="P1474" s="53" t="s">
        <v>4464</v>
      </c>
      <c r="Q1474" s="53">
        <v>1</v>
      </c>
      <c r="R1474" s="55" t="s">
        <v>4465</v>
      </c>
      <c r="S1474" s="55" t="s">
        <v>4466</v>
      </c>
      <c r="T1474" s="55">
        <v>51.825099999999999</v>
      </c>
      <c r="U1474" s="55">
        <v>15.73</v>
      </c>
      <c r="V1474" s="53" t="s">
        <v>96</v>
      </c>
      <c r="W1474" s="85">
        <v>0</v>
      </c>
      <c r="X1474" s="87">
        <v>0</v>
      </c>
      <c r="Y1474" s="1" t="s">
        <v>7166</v>
      </c>
    </row>
    <row r="1475" spans="1:25" ht="50.1" hidden="1" customHeight="1" x14ac:dyDescent="0.25">
      <c r="A1475" s="53" t="s">
        <v>96</v>
      </c>
      <c r="B1475" s="53" t="str">
        <f>IF(COUNTIF('Aglomeracje 2022 r.'!$C$13:$C$207,' Dane pomocnicze (ze spr. 21)'!C1475)=1,"TAK",IF(COUNTIF('Aglomeracje 2022 r.'!$C$13:$C$207,' Dane pomocnicze (ze spr. 21)'!C1475)&gt;1,"TAK, UWAGA, wystepuje w sprawozdaniu więcej niż jeden raz!!!","BRAK"))</f>
        <v>BRAK</v>
      </c>
      <c r="C1475" s="53" t="s">
        <v>1566</v>
      </c>
      <c r="D1475" s="53" t="s">
        <v>2135</v>
      </c>
      <c r="E1475" s="53" t="s">
        <v>1650</v>
      </c>
      <c r="F1475" s="53" t="s">
        <v>2124</v>
      </c>
      <c r="G1475" s="53" t="s">
        <v>2136</v>
      </c>
      <c r="H1475" s="53" t="s">
        <v>1790</v>
      </c>
      <c r="I1475" s="53" t="s">
        <v>1635</v>
      </c>
      <c r="J1475" s="53" t="s">
        <v>1636</v>
      </c>
      <c r="K1475" s="53" t="s">
        <v>2135</v>
      </c>
      <c r="L1475" s="53" t="s">
        <v>3669</v>
      </c>
      <c r="M1475" s="53" t="s">
        <v>4467</v>
      </c>
      <c r="N1475" s="53" t="s">
        <v>4468</v>
      </c>
      <c r="O1475" s="54">
        <v>32958</v>
      </c>
      <c r="P1475" s="53" t="s">
        <v>4469</v>
      </c>
      <c r="Q1475" s="53">
        <v>2</v>
      </c>
      <c r="R1475" s="55">
        <v>0</v>
      </c>
      <c r="S1475" s="55">
        <v>0</v>
      </c>
      <c r="T1475" s="55">
        <v>0</v>
      </c>
      <c r="U1475" s="55">
        <v>0</v>
      </c>
      <c r="V1475" s="53" t="s">
        <v>96</v>
      </c>
      <c r="W1475" s="85">
        <v>0</v>
      </c>
      <c r="X1475" s="87">
        <v>0</v>
      </c>
      <c r="Y1475" s="1" t="s">
        <v>7166</v>
      </c>
    </row>
    <row r="1476" spans="1:25" ht="50.1" hidden="1" customHeight="1" x14ac:dyDescent="0.25">
      <c r="A1476" s="53" t="s">
        <v>96</v>
      </c>
      <c r="B1476" s="53" t="str">
        <f>IF(COUNTIF('Aglomeracje 2022 r.'!$C$13:$C$207,' Dane pomocnicze (ze spr. 21)'!C1476)=1,"TAK",IF(COUNTIF('Aglomeracje 2022 r.'!$C$13:$C$207,' Dane pomocnicze (ze spr. 21)'!C1476)&gt;1,"TAK, UWAGA, wystepuje w sprawozdaniu więcej niż jeden raz!!!","BRAK"))</f>
        <v>BRAK</v>
      </c>
      <c r="C1476" s="53" t="s">
        <v>1567</v>
      </c>
      <c r="D1476" s="53" t="s">
        <v>2138</v>
      </c>
      <c r="E1476" s="53" t="s">
        <v>1639</v>
      </c>
      <c r="F1476" s="53" t="s">
        <v>2124</v>
      </c>
      <c r="G1476" s="53" t="s">
        <v>2132</v>
      </c>
      <c r="H1476" s="53" t="s">
        <v>1648</v>
      </c>
      <c r="I1476" s="53" t="s">
        <v>1635</v>
      </c>
      <c r="J1476" s="53" t="s">
        <v>1636</v>
      </c>
      <c r="K1476" s="53" t="s">
        <v>2138</v>
      </c>
      <c r="L1476" s="53" t="s">
        <v>3669</v>
      </c>
      <c r="M1476" s="53" t="s">
        <v>2138</v>
      </c>
      <c r="N1476" s="53" t="s">
        <v>4472</v>
      </c>
      <c r="O1476" s="54">
        <v>15660</v>
      </c>
      <c r="P1476" s="53" t="s">
        <v>4473</v>
      </c>
      <c r="Q1476" s="53">
        <v>1</v>
      </c>
      <c r="R1476" s="55">
        <v>51.565887859999997</v>
      </c>
      <c r="S1476" s="55">
        <v>15.537379530000001</v>
      </c>
      <c r="T1476" s="55">
        <v>51.54951389</v>
      </c>
      <c r="U1476" s="55">
        <v>15.567133330000001</v>
      </c>
      <c r="V1476" s="53" t="s">
        <v>96</v>
      </c>
      <c r="W1476" s="85">
        <v>0</v>
      </c>
      <c r="X1476" s="87">
        <v>0</v>
      </c>
      <c r="Y1476" s="1" t="s">
        <v>7166</v>
      </c>
    </row>
    <row r="1477" spans="1:25" ht="50.1" hidden="1" customHeight="1" x14ac:dyDescent="0.25">
      <c r="A1477" s="53" t="s">
        <v>96</v>
      </c>
      <c r="B1477" s="53" t="str">
        <f>IF(COUNTIF('Aglomeracje 2022 r.'!$C$13:$C$207,' Dane pomocnicze (ze spr. 21)'!C1477)=1,"TAK",IF(COUNTIF('Aglomeracje 2022 r.'!$C$13:$C$207,' Dane pomocnicze (ze spr. 21)'!C1477)&gt;1,"TAK, UWAGA, wystepuje w sprawozdaniu więcej niż jeden raz!!!","BRAK"))</f>
        <v>BRAK</v>
      </c>
      <c r="C1477" s="53" t="s">
        <v>1568</v>
      </c>
      <c r="D1477" s="53" t="s">
        <v>2139</v>
      </c>
      <c r="E1477" s="53" t="s">
        <v>1639</v>
      </c>
      <c r="F1477" s="53" t="s">
        <v>2124</v>
      </c>
      <c r="G1477" s="53" t="s">
        <v>2128</v>
      </c>
      <c r="H1477" s="53" t="s">
        <v>1790</v>
      </c>
      <c r="I1477" s="53" t="s">
        <v>1635</v>
      </c>
      <c r="J1477" s="53" t="s">
        <v>1636</v>
      </c>
      <c r="K1477" s="53" t="s">
        <v>2139</v>
      </c>
      <c r="L1477" s="53" t="s">
        <v>3669</v>
      </c>
      <c r="M1477" s="53" t="s">
        <v>2139</v>
      </c>
      <c r="N1477" s="53" t="s">
        <v>4474</v>
      </c>
      <c r="O1477" s="54">
        <v>15883</v>
      </c>
      <c r="P1477" s="53" t="s">
        <v>4475</v>
      </c>
      <c r="Q1477" s="53">
        <v>1</v>
      </c>
      <c r="R1477" s="55">
        <v>52.052199999999999</v>
      </c>
      <c r="S1477" s="55">
        <v>15.097099999999999</v>
      </c>
      <c r="T1477" s="55">
        <v>52.030099999999997</v>
      </c>
      <c r="U1477" s="55">
        <v>15.07</v>
      </c>
      <c r="V1477" s="53" t="s">
        <v>96</v>
      </c>
      <c r="W1477" s="85">
        <v>0</v>
      </c>
      <c r="X1477" s="87">
        <v>14.9</v>
      </c>
      <c r="Y1477" s="1" t="s">
        <v>7834</v>
      </c>
    </row>
    <row r="1478" spans="1:25" ht="50.1" hidden="1" customHeight="1" x14ac:dyDescent="0.25">
      <c r="A1478" s="53" t="s">
        <v>96</v>
      </c>
      <c r="B1478" s="53" t="str">
        <f>IF(COUNTIF('Aglomeracje 2022 r.'!$C$13:$C$207,' Dane pomocnicze (ze spr. 21)'!C1478)=1,"TAK",IF(COUNTIF('Aglomeracje 2022 r.'!$C$13:$C$207,' Dane pomocnicze (ze spr. 21)'!C1478)&gt;1,"TAK, UWAGA, wystepuje w sprawozdaniu więcej niż jeden raz!!!","BRAK"))</f>
        <v>BRAK</v>
      </c>
      <c r="C1478" s="53" t="s">
        <v>1569</v>
      </c>
      <c r="D1478" s="53" t="s">
        <v>2143</v>
      </c>
      <c r="E1478" s="53" t="s">
        <v>1639</v>
      </c>
      <c r="F1478" s="53" t="s">
        <v>2124</v>
      </c>
      <c r="G1478" s="53" t="s">
        <v>2126</v>
      </c>
      <c r="H1478" s="53" t="s">
        <v>1790</v>
      </c>
      <c r="I1478" s="53" t="s">
        <v>1635</v>
      </c>
      <c r="J1478" s="53" t="s">
        <v>1636</v>
      </c>
      <c r="K1478" s="53" t="s">
        <v>2143</v>
      </c>
      <c r="L1478" s="53" t="s">
        <v>3669</v>
      </c>
      <c r="M1478" s="53" t="s">
        <v>2143</v>
      </c>
      <c r="N1478" s="53" t="s">
        <v>4479</v>
      </c>
      <c r="O1478" s="54">
        <v>22735</v>
      </c>
      <c r="P1478" s="53" t="s">
        <v>4480</v>
      </c>
      <c r="Q1478" s="53">
        <v>1</v>
      </c>
      <c r="R1478" s="55">
        <v>52.0852</v>
      </c>
      <c r="S1478" s="55">
        <v>15.6259</v>
      </c>
      <c r="T1478" s="55">
        <v>52.061599999999999</v>
      </c>
      <c r="U1478" s="55">
        <v>15.5953</v>
      </c>
      <c r="V1478" s="53" t="s">
        <v>96</v>
      </c>
      <c r="W1478" s="85">
        <v>1.8</v>
      </c>
      <c r="X1478" s="87">
        <v>10</v>
      </c>
      <c r="Y1478" s="1" t="s">
        <v>7829</v>
      </c>
    </row>
    <row r="1479" spans="1:25" ht="50.1" hidden="1" customHeight="1" x14ac:dyDescent="0.25">
      <c r="A1479" s="53" t="s">
        <v>96</v>
      </c>
      <c r="B1479" s="53" t="str">
        <f>IF(COUNTIF('Aglomeracje 2022 r.'!$C$13:$C$207,' Dane pomocnicze (ze spr. 21)'!C1479)=1,"TAK",IF(COUNTIF('Aglomeracje 2022 r.'!$C$13:$C$207,' Dane pomocnicze (ze spr. 21)'!C1479)&gt;1,"TAK, UWAGA, wystepuje w sprawozdaniu więcej niż jeden raz!!!","BRAK"))</f>
        <v>BRAK</v>
      </c>
      <c r="C1479" s="53" t="s">
        <v>1570</v>
      </c>
      <c r="D1479" s="53" t="s">
        <v>2144</v>
      </c>
      <c r="E1479" s="53" t="s">
        <v>1639</v>
      </c>
      <c r="F1479" s="53" t="s">
        <v>2124</v>
      </c>
      <c r="G1479" s="53" t="s">
        <v>2145</v>
      </c>
      <c r="H1479" s="53" t="s">
        <v>1790</v>
      </c>
      <c r="I1479" s="53" t="s">
        <v>1657</v>
      </c>
      <c r="J1479" s="53" t="s">
        <v>1636</v>
      </c>
      <c r="K1479" s="53" t="s">
        <v>2144</v>
      </c>
      <c r="L1479" s="53" t="s">
        <v>3669</v>
      </c>
      <c r="M1479" s="53" t="s">
        <v>4481</v>
      </c>
      <c r="N1479" s="53" t="s">
        <v>4482</v>
      </c>
      <c r="O1479" s="54">
        <v>17410</v>
      </c>
      <c r="P1479" s="53" t="s">
        <v>4483</v>
      </c>
      <c r="Q1479" s="53">
        <v>1</v>
      </c>
      <c r="R1479" s="55">
        <v>51.803800000000003</v>
      </c>
      <c r="S1479" s="55">
        <v>16.3169</v>
      </c>
      <c r="T1479" s="55">
        <v>51.757399999999997</v>
      </c>
      <c r="U1479" s="55">
        <v>16.312000000000001</v>
      </c>
      <c r="V1479" s="53" t="s">
        <v>96</v>
      </c>
      <c r="W1479" s="85">
        <v>1.4</v>
      </c>
      <c r="X1479" s="87">
        <v>0</v>
      </c>
      <c r="Y1479" s="1" t="s">
        <v>7374</v>
      </c>
    </row>
    <row r="1480" spans="1:25" ht="50.1" hidden="1" customHeight="1" x14ac:dyDescent="0.25">
      <c r="A1480" s="53" t="s">
        <v>96</v>
      </c>
      <c r="B1480" s="53" t="str">
        <f>IF(COUNTIF('Aglomeracje 2022 r.'!$C$13:$C$207,' Dane pomocnicze (ze spr. 21)'!C1480)=1,"TAK",IF(COUNTIF('Aglomeracje 2022 r.'!$C$13:$C$207,' Dane pomocnicze (ze spr. 21)'!C1480)&gt;1,"TAK, UWAGA, wystepuje w sprawozdaniu więcej niż jeden raz!!!","BRAK"))</f>
        <v>BRAK</v>
      </c>
      <c r="C1480" s="53" t="s">
        <v>1571</v>
      </c>
      <c r="D1480" s="53" t="s">
        <v>2152</v>
      </c>
      <c r="E1480" s="53" t="s">
        <v>1639</v>
      </c>
      <c r="F1480" s="53" t="s">
        <v>2124</v>
      </c>
      <c r="G1480" s="53" t="s">
        <v>2153</v>
      </c>
      <c r="H1480" s="53" t="s">
        <v>1664</v>
      </c>
      <c r="I1480" s="53" t="s">
        <v>1635</v>
      </c>
      <c r="J1480" s="53" t="s">
        <v>1636</v>
      </c>
      <c r="K1480" s="53" t="s">
        <v>4491</v>
      </c>
      <c r="L1480" s="53" t="s">
        <v>3669</v>
      </c>
      <c r="M1480" s="53" t="s">
        <v>4492</v>
      </c>
      <c r="N1480" s="53" t="s">
        <v>4493</v>
      </c>
      <c r="O1480" s="54">
        <v>17409</v>
      </c>
      <c r="P1480" s="53" t="s">
        <v>4494</v>
      </c>
      <c r="Q1480" s="53">
        <v>1</v>
      </c>
      <c r="R1480" s="55">
        <v>51.786799999999999</v>
      </c>
      <c r="S1480" s="55">
        <v>14.972300000000001</v>
      </c>
      <c r="T1480" s="55">
        <v>51.792999999999999</v>
      </c>
      <c r="U1480" s="55">
        <v>14.9444</v>
      </c>
      <c r="V1480" s="53" t="s">
        <v>96</v>
      </c>
      <c r="W1480" s="85">
        <v>6</v>
      </c>
      <c r="X1480" s="87">
        <v>6</v>
      </c>
      <c r="Y1480" s="1" t="s">
        <v>7835</v>
      </c>
    </row>
    <row r="1481" spans="1:25" ht="50.1" hidden="1" customHeight="1" x14ac:dyDescent="0.25">
      <c r="A1481" s="53" t="s">
        <v>96</v>
      </c>
      <c r="B1481" s="53" t="str">
        <f>IF(COUNTIF('Aglomeracje 2022 r.'!$C$13:$C$207,' Dane pomocnicze (ze spr. 21)'!C1481)=1,"TAK",IF(COUNTIF('Aglomeracje 2022 r.'!$C$13:$C$207,' Dane pomocnicze (ze spr. 21)'!C1481)&gt;1,"TAK, UWAGA, wystepuje w sprawozdaniu więcej niż jeden raz!!!","BRAK"))</f>
        <v>BRAK</v>
      </c>
      <c r="C1481" s="53" t="s">
        <v>1572</v>
      </c>
      <c r="D1481" s="53" t="s">
        <v>2158</v>
      </c>
      <c r="E1481" s="53" t="s">
        <v>1639</v>
      </c>
      <c r="F1481" s="53" t="s">
        <v>2124</v>
      </c>
      <c r="G1481" s="53" t="s">
        <v>2134</v>
      </c>
      <c r="H1481" s="53" t="s">
        <v>1790</v>
      </c>
      <c r="I1481" s="53" t="s">
        <v>1635</v>
      </c>
      <c r="J1481" s="53" t="s">
        <v>1636</v>
      </c>
      <c r="K1481" s="53" t="s">
        <v>2158</v>
      </c>
      <c r="L1481" s="53" t="s">
        <v>3669</v>
      </c>
      <c r="M1481" s="53" t="s">
        <v>4501</v>
      </c>
      <c r="N1481" s="53" t="s">
        <v>4502</v>
      </c>
      <c r="O1481" s="54">
        <v>10446</v>
      </c>
      <c r="P1481" s="53" t="s">
        <v>1572</v>
      </c>
      <c r="Q1481" s="53">
        <v>1</v>
      </c>
      <c r="R1481" s="55">
        <v>51.745199999999997</v>
      </c>
      <c r="S1481" s="55">
        <v>15.5944</v>
      </c>
      <c r="T1481" s="55">
        <v>51.757300000000001</v>
      </c>
      <c r="U1481" s="55">
        <v>15.601000000000001</v>
      </c>
      <c r="V1481" s="53" t="s">
        <v>96</v>
      </c>
      <c r="W1481" s="85">
        <v>11.9</v>
      </c>
      <c r="X1481" s="87">
        <v>0</v>
      </c>
      <c r="Y1481" s="1" t="s">
        <v>7836</v>
      </c>
    </row>
    <row r="1482" spans="1:25" ht="50.1" hidden="1" customHeight="1" x14ac:dyDescent="0.25">
      <c r="A1482" s="53" t="s">
        <v>96</v>
      </c>
      <c r="B1482" s="53" t="str">
        <f>IF(COUNTIF('Aglomeracje 2022 r.'!$C$13:$C$207,' Dane pomocnicze (ze spr. 21)'!C1482)=1,"TAK",IF(COUNTIF('Aglomeracje 2022 r.'!$C$13:$C$207,' Dane pomocnicze (ze spr. 21)'!C1482)&gt;1,"TAK, UWAGA, wystepuje w sprawozdaniu więcej niż jeden raz!!!","BRAK"))</f>
        <v>BRAK</v>
      </c>
      <c r="C1482" s="53" t="s">
        <v>1573</v>
      </c>
      <c r="D1482" s="53" t="s">
        <v>2160</v>
      </c>
      <c r="E1482" s="53" t="s">
        <v>1650</v>
      </c>
      <c r="F1482" s="53" t="s">
        <v>2124</v>
      </c>
      <c r="G1482" s="53" t="s">
        <v>2145</v>
      </c>
      <c r="H1482" s="53" t="s">
        <v>1790</v>
      </c>
      <c r="I1482" s="53" t="s">
        <v>1635</v>
      </c>
      <c r="J1482" s="53" t="s">
        <v>1636</v>
      </c>
      <c r="K1482" s="53" t="s">
        <v>2160</v>
      </c>
      <c r="L1482" s="53" t="s">
        <v>3669</v>
      </c>
      <c r="M1482" s="53" t="s">
        <v>4505</v>
      </c>
      <c r="N1482" s="53" t="s">
        <v>4506</v>
      </c>
      <c r="O1482" s="54">
        <v>32128</v>
      </c>
      <c r="P1482" s="53" t="s">
        <v>4507</v>
      </c>
      <c r="Q1482" s="53">
        <v>2</v>
      </c>
      <c r="R1482" s="55">
        <v>51.880499999999998</v>
      </c>
      <c r="S1482" s="55">
        <v>16.072399999999998</v>
      </c>
      <c r="T1482" s="55">
        <v>0</v>
      </c>
      <c r="U1482" s="55">
        <v>0</v>
      </c>
      <c r="V1482" s="53" t="s">
        <v>96</v>
      </c>
      <c r="W1482" s="85">
        <v>2.4</v>
      </c>
      <c r="X1482" s="87">
        <v>0</v>
      </c>
      <c r="Y1482" s="1" t="s">
        <v>7193</v>
      </c>
    </row>
    <row r="1483" spans="1:25" ht="50.1" hidden="1" customHeight="1" x14ac:dyDescent="0.25">
      <c r="A1483" s="53" t="s">
        <v>96</v>
      </c>
      <c r="B1483" s="53" t="str">
        <f>IF(COUNTIF('Aglomeracje 2022 r.'!$C$13:$C$207,' Dane pomocnicze (ze spr. 21)'!C1483)=1,"TAK",IF(COUNTIF('Aglomeracje 2022 r.'!$C$13:$C$207,' Dane pomocnicze (ze spr. 21)'!C1483)&gt;1,"TAK, UWAGA, wystepuje w sprawozdaniu więcej niż jeden raz!!!","BRAK"))</f>
        <v>BRAK</v>
      </c>
      <c r="C1483" s="53" t="s">
        <v>1574</v>
      </c>
      <c r="D1483" s="53" t="s">
        <v>2161</v>
      </c>
      <c r="E1483" s="53" t="s">
        <v>1639</v>
      </c>
      <c r="F1483" s="53" t="s">
        <v>2124</v>
      </c>
      <c r="G1483" s="53" t="s">
        <v>2134</v>
      </c>
      <c r="H1483" s="53" t="s">
        <v>96</v>
      </c>
      <c r="I1483" s="53" t="s">
        <v>1635</v>
      </c>
      <c r="J1483" s="53" t="s">
        <v>1636</v>
      </c>
      <c r="K1483" s="53">
        <v>0</v>
      </c>
      <c r="L1483" s="53" t="s">
        <v>3669</v>
      </c>
      <c r="M1483" s="53" t="s">
        <v>2161</v>
      </c>
      <c r="N1483" s="53" t="s">
        <v>4508</v>
      </c>
      <c r="O1483" s="54">
        <v>3510</v>
      </c>
      <c r="P1483" s="53" t="s">
        <v>4509</v>
      </c>
      <c r="Q1483" s="53">
        <v>1</v>
      </c>
      <c r="R1483" s="55">
        <v>51.690399999999997</v>
      </c>
      <c r="S1483" s="55">
        <v>15.7316</v>
      </c>
      <c r="T1483" s="55">
        <v>51.705500000000001</v>
      </c>
      <c r="U1483" s="55">
        <v>15.7194</v>
      </c>
      <c r="V1483" s="53" t="s">
        <v>96</v>
      </c>
      <c r="W1483" s="85">
        <v>0</v>
      </c>
      <c r="X1483" s="87">
        <v>1.5</v>
      </c>
      <c r="Y1483" s="1" t="s">
        <v>7192</v>
      </c>
    </row>
    <row r="1484" spans="1:25" ht="50.1" hidden="1" customHeight="1" x14ac:dyDescent="0.25">
      <c r="A1484" s="53" t="s">
        <v>96</v>
      </c>
      <c r="B1484" s="53" t="str">
        <f>IF(COUNTIF('Aglomeracje 2022 r.'!$C$13:$C$207,' Dane pomocnicze (ze spr. 21)'!C1484)=1,"TAK",IF(COUNTIF('Aglomeracje 2022 r.'!$C$13:$C$207,' Dane pomocnicze (ze spr. 21)'!C1484)&gt;1,"TAK, UWAGA, wystepuje w sprawozdaniu więcej niż jeden raz!!!","BRAK"))</f>
        <v>BRAK</v>
      </c>
      <c r="C1484" s="53" t="s">
        <v>1575</v>
      </c>
      <c r="D1484" s="53" t="s">
        <v>2162</v>
      </c>
      <c r="E1484" s="53" t="s">
        <v>1639</v>
      </c>
      <c r="F1484" s="53" t="s">
        <v>2124</v>
      </c>
      <c r="G1484" s="53" t="s">
        <v>2132</v>
      </c>
      <c r="H1484" s="53" t="s">
        <v>1648</v>
      </c>
      <c r="I1484" s="53" t="s">
        <v>1635</v>
      </c>
      <c r="J1484" s="53" t="s">
        <v>1636</v>
      </c>
      <c r="K1484" s="53" t="s">
        <v>2162</v>
      </c>
      <c r="L1484" s="53" t="s">
        <v>3669</v>
      </c>
      <c r="M1484" s="53">
        <v>0</v>
      </c>
      <c r="N1484" s="53" t="s">
        <v>4510</v>
      </c>
      <c r="O1484" s="54">
        <v>4243</v>
      </c>
      <c r="P1484" s="53" t="s">
        <v>4511</v>
      </c>
      <c r="Q1484" s="53">
        <v>1</v>
      </c>
      <c r="R1484" s="55">
        <v>51.522199999999998</v>
      </c>
      <c r="S1484" s="55">
        <v>15.180999999999999</v>
      </c>
      <c r="T1484" s="55">
        <v>51.311</v>
      </c>
      <c r="U1484" s="55">
        <v>15.1258</v>
      </c>
      <c r="V1484" s="53" t="s">
        <v>96</v>
      </c>
      <c r="W1484" s="85">
        <v>1.2</v>
      </c>
      <c r="X1484" s="87">
        <v>31.3</v>
      </c>
      <c r="Y1484" s="1" t="s">
        <v>7837</v>
      </c>
    </row>
    <row r="1485" spans="1:25" ht="50.1" hidden="1" customHeight="1" x14ac:dyDescent="0.25">
      <c r="A1485" s="53" t="s">
        <v>96</v>
      </c>
      <c r="B1485" s="53" t="str">
        <f>IF(COUNTIF('Aglomeracje 2022 r.'!$C$13:$C$207,' Dane pomocnicze (ze spr. 21)'!C1485)=1,"TAK",IF(COUNTIF('Aglomeracje 2022 r.'!$C$13:$C$207,' Dane pomocnicze (ze spr. 21)'!C1485)&gt;1,"TAK, UWAGA, wystepuje w sprawozdaniu więcej niż jeden raz!!!","BRAK"))</f>
        <v>BRAK</v>
      </c>
      <c r="C1485" s="53" t="s">
        <v>1576</v>
      </c>
      <c r="D1485" s="53" t="s">
        <v>2164</v>
      </c>
      <c r="E1485" s="53" t="s">
        <v>1650</v>
      </c>
      <c r="F1485" s="53" t="s">
        <v>2124</v>
      </c>
      <c r="G1485" s="53" t="s">
        <v>2151</v>
      </c>
      <c r="H1485" s="53" t="s">
        <v>1790</v>
      </c>
      <c r="I1485" s="53" t="s">
        <v>1635</v>
      </c>
      <c r="J1485" s="53" t="s">
        <v>1636</v>
      </c>
      <c r="K1485" s="53" t="s">
        <v>2164</v>
      </c>
      <c r="L1485" s="53" t="s">
        <v>3669</v>
      </c>
      <c r="M1485" s="53" t="s">
        <v>2164</v>
      </c>
      <c r="N1485" s="53" t="s">
        <v>4514</v>
      </c>
      <c r="O1485" s="54">
        <v>8684</v>
      </c>
      <c r="P1485" s="53" t="s">
        <v>4515</v>
      </c>
      <c r="Q1485" s="53">
        <v>3</v>
      </c>
      <c r="R1485" s="55">
        <v>52.344299999999997</v>
      </c>
      <c r="S1485" s="55">
        <v>14.839</v>
      </c>
      <c r="T1485" s="55">
        <v>0</v>
      </c>
      <c r="U1485" s="55">
        <v>0</v>
      </c>
      <c r="V1485" s="53" t="s">
        <v>96</v>
      </c>
      <c r="W1485" s="85">
        <v>10.6</v>
      </c>
      <c r="X1485" s="87">
        <v>0</v>
      </c>
      <c r="Y1485" s="1" t="s">
        <v>7656</v>
      </c>
    </row>
    <row r="1486" spans="1:25" ht="50.1" hidden="1" customHeight="1" x14ac:dyDescent="0.25">
      <c r="A1486" s="53" t="s">
        <v>96</v>
      </c>
      <c r="B1486" s="53" t="str">
        <f>IF(COUNTIF('Aglomeracje 2022 r.'!$C$13:$C$207,' Dane pomocnicze (ze spr. 21)'!C1486)=1,"TAK",IF(COUNTIF('Aglomeracje 2022 r.'!$C$13:$C$207,' Dane pomocnicze (ze spr. 21)'!C1486)&gt;1,"TAK, UWAGA, wystepuje w sprawozdaniu więcej niż jeden raz!!!","BRAK"))</f>
        <v>BRAK</v>
      </c>
      <c r="C1486" s="53" t="s">
        <v>1577</v>
      </c>
      <c r="D1486" s="53" t="s">
        <v>2165</v>
      </c>
      <c r="E1486" s="53" t="s">
        <v>1639</v>
      </c>
      <c r="F1486" s="53" t="s">
        <v>2124</v>
      </c>
      <c r="G1486" s="53" t="s">
        <v>2126</v>
      </c>
      <c r="H1486" s="53" t="s">
        <v>2165</v>
      </c>
      <c r="I1486" s="53" t="s">
        <v>1635</v>
      </c>
      <c r="J1486" s="53" t="s">
        <v>1636</v>
      </c>
      <c r="K1486" s="53" t="s">
        <v>2165</v>
      </c>
      <c r="L1486" s="53" t="s">
        <v>3669</v>
      </c>
      <c r="M1486" s="53" t="s">
        <v>2165</v>
      </c>
      <c r="N1486" s="53" t="s">
        <v>4516</v>
      </c>
      <c r="O1486" s="54">
        <v>6005</v>
      </c>
      <c r="P1486" s="53" t="s">
        <v>4517</v>
      </c>
      <c r="Q1486" s="53">
        <v>1</v>
      </c>
      <c r="R1486" s="55">
        <v>51.4758</v>
      </c>
      <c r="S1486" s="55">
        <v>24.135899999999999</v>
      </c>
      <c r="T1486" s="55">
        <v>51.8095</v>
      </c>
      <c r="U1486" s="55">
        <v>15.241300000000001</v>
      </c>
      <c r="V1486" s="53" t="s">
        <v>96</v>
      </c>
      <c r="W1486" s="85">
        <v>5</v>
      </c>
      <c r="X1486" s="87">
        <v>0</v>
      </c>
      <c r="Y1486" s="1" t="s">
        <v>7221</v>
      </c>
    </row>
    <row r="1487" spans="1:25" ht="50.1" hidden="1" customHeight="1" x14ac:dyDescent="0.25">
      <c r="A1487" s="53" t="s">
        <v>96</v>
      </c>
      <c r="B1487" s="53" t="str">
        <f>IF(COUNTIF('Aglomeracje 2022 r.'!$C$13:$C$207,' Dane pomocnicze (ze spr. 21)'!C1487)=1,"TAK",IF(COUNTIF('Aglomeracje 2022 r.'!$C$13:$C$207,' Dane pomocnicze (ze spr. 21)'!C1487)&gt;1,"TAK, UWAGA, wystepuje w sprawozdaniu więcej niż jeden raz!!!","BRAK"))</f>
        <v>BRAK</v>
      </c>
      <c r="C1487" s="53" t="s">
        <v>1578</v>
      </c>
      <c r="D1487" s="53" t="s">
        <v>2167</v>
      </c>
      <c r="E1487" s="53" t="s">
        <v>1639</v>
      </c>
      <c r="F1487" s="53" t="s">
        <v>2124</v>
      </c>
      <c r="G1487" s="53" t="s">
        <v>2157</v>
      </c>
      <c r="H1487" s="53" t="s">
        <v>2168</v>
      </c>
      <c r="I1487" s="53" t="s">
        <v>1732</v>
      </c>
      <c r="J1487" s="53" t="s">
        <v>1636</v>
      </c>
      <c r="K1487" s="53" t="s">
        <v>2168</v>
      </c>
      <c r="L1487" s="53" t="s">
        <v>3669</v>
      </c>
      <c r="M1487" s="53" t="s">
        <v>2168</v>
      </c>
      <c r="N1487" s="53" t="s">
        <v>4521</v>
      </c>
      <c r="O1487" s="54">
        <v>2100</v>
      </c>
      <c r="P1487" s="53" t="s">
        <v>4522</v>
      </c>
      <c r="Q1487" s="53">
        <v>1</v>
      </c>
      <c r="R1487" s="55">
        <v>52.3142</v>
      </c>
      <c r="S1487" s="55">
        <v>15.072100000000001</v>
      </c>
      <c r="T1487" s="55">
        <v>52.316499999999998</v>
      </c>
      <c r="U1487" s="55">
        <v>14.939399999999999</v>
      </c>
      <c r="V1487" s="53" t="s">
        <v>96</v>
      </c>
      <c r="W1487" s="85">
        <v>0</v>
      </c>
      <c r="X1487" s="87">
        <v>0</v>
      </c>
      <c r="Y1487" s="1" t="s">
        <v>7166</v>
      </c>
    </row>
    <row r="1488" spans="1:25" ht="50.1" hidden="1" customHeight="1" x14ac:dyDescent="0.25">
      <c r="A1488" s="53" t="s">
        <v>96</v>
      </c>
      <c r="B1488" s="53" t="str">
        <f>IF(COUNTIF('Aglomeracje 2022 r.'!$C$13:$C$207,' Dane pomocnicze (ze spr. 21)'!C1488)=1,"TAK",IF(COUNTIF('Aglomeracje 2022 r.'!$C$13:$C$207,' Dane pomocnicze (ze spr. 21)'!C1488)&gt;1,"TAK, UWAGA, wystepuje w sprawozdaniu więcej niż jeden raz!!!","BRAK"))</f>
        <v>BRAK</v>
      </c>
      <c r="C1488" s="53" t="s">
        <v>1579</v>
      </c>
      <c r="D1488" s="53" t="s">
        <v>2168</v>
      </c>
      <c r="E1488" s="53" t="s">
        <v>1639</v>
      </c>
      <c r="F1488" s="53" t="s">
        <v>2124</v>
      </c>
      <c r="G1488" s="53" t="s">
        <v>2157</v>
      </c>
      <c r="H1488" s="53" t="s">
        <v>2168</v>
      </c>
      <c r="I1488" s="53" t="s">
        <v>1732</v>
      </c>
      <c r="J1488" s="53" t="s">
        <v>1636</v>
      </c>
      <c r="K1488" s="53" t="s">
        <v>2168</v>
      </c>
      <c r="L1488" s="53" t="s">
        <v>3669</v>
      </c>
      <c r="M1488" s="53" t="s">
        <v>2168</v>
      </c>
      <c r="N1488" s="53" t="s">
        <v>4525</v>
      </c>
      <c r="O1488" s="54">
        <v>2740</v>
      </c>
      <c r="P1488" s="53" t="s">
        <v>4526</v>
      </c>
      <c r="Q1488" s="53">
        <v>1</v>
      </c>
      <c r="R1488" s="55">
        <v>52.3142</v>
      </c>
      <c r="S1488" s="55">
        <v>15.072100000000001</v>
      </c>
      <c r="T1488" s="55">
        <v>52.320099999999996</v>
      </c>
      <c r="U1488" s="55">
        <v>15.071400000000001</v>
      </c>
      <c r="V1488" s="53" t="s">
        <v>96</v>
      </c>
      <c r="W1488" s="85">
        <v>0</v>
      </c>
      <c r="X1488" s="87">
        <v>0</v>
      </c>
      <c r="Y1488" s="1" t="s">
        <v>7166</v>
      </c>
    </row>
    <row r="1489" spans="1:25" ht="50.1" hidden="1" customHeight="1" x14ac:dyDescent="0.25">
      <c r="A1489" s="53" t="s">
        <v>96</v>
      </c>
      <c r="B1489" s="53" t="str">
        <f>IF(COUNTIF('Aglomeracje 2022 r.'!$C$13:$C$207,' Dane pomocnicze (ze spr. 21)'!C1489)=1,"TAK",IF(COUNTIF('Aglomeracje 2022 r.'!$C$13:$C$207,' Dane pomocnicze (ze spr. 21)'!C1489)&gt;1,"TAK, UWAGA, wystepuje w sprawozdaniu więcej niż jeden raz!!!","BRAK"))</f>
        <v>BRAK</v>
      </c>
      <c r="C1489" s="53" t="s">
        <v>1580</v>
      </c>
      <c r="D1489" s="53" t="s">
        <v>2171</v>
      </c>
      <c r="E1489" s="53" t="s">
        <v>1639</v>
      </c>
      <c r="F1489" s="53" t="s">
        <v>2124</v>
      </c>
      <c r="G1489" s="53" t="s">
        <v>2126</v>
      </c>
      <c r="H1489" s="53" t="s">
        <v>1790</v>
      </c>
      <c r="I1489" s="53" t="s">
        <v>1635</v>
      </c>
      <c r="J1489" s="53" t="s">
        <v>1636</v>
      </c>
      <c r="K1489" s="53" t="s">
        <v>2171</v>
      </c>
      <c r="L1489" s="53" t="s">
        <v>3715</v>
      </c>
      <c r="M1489" s="53" t="s">
        <v>2171</v>
      </c>
      <c r="N1489" s="53" t="s">
        <v>4529</v>
      </c>
      <c r="O1489" s="54">
        <v>4405</v>
      </c>
      <c r="P1489" s="53" t="s">
        <v>4530</v>
      </c>
      <c r="Q1489" s="53">
        <v>1</v>
      </c>
      <c r="R1489" s="55">
        <v>52.023699999999998</v>
      </c>
      <c r="S1489" s="55">
        <v>15.7346</v>
      </c>
      <c r="T1489" s="55">
        <v>52.024000000000001</v>
      </c>
      <c r="U1489" s="55">
        <v>15.736499999999999</v>
      </c>
      <c r="V1489" s="53" t="s">
        <v>96</v>
      </c>
      <c r="W1489" s="85">
        <v>0</v>
      </c>
      <c r="X1489" s="87">
        <v>0</v>
      </c>
      <c r="Y1489" s="1" t="s">
        <v>7166</v>
      </c>
    </row>
    <row r="1490" spans="1:25" ht="50.1" hidden="1" customHeight="1" x14ac:dyDescent="0.25">
      <c r="A1490" s="53" t="s">
        <v>96</v>
      </c>
      <c r="B1490" s="53" t="str">
        <f>IF(COUNTIF('Aglomeracje 2022 r.'!$C$13:$C$207,' Dane pomocnicze (ze spr. 21)'!C1490)=1,"TAK",IF(COUNTIF('Aglomeracje 2022 r.'!$C$13:$C$207,' Dane pomocnicze (ze spr. 21)'!C1490)&gt;1,"TAK, UWAGA, wystepuje w sprawozdaniu więcej niż jeden raz!!!","BRAK"))</f>
        <v>BRAK</v>
      </c>
      <c r="C1490" s="53" t="s">
        <v>1581</v>
      </c>
      <c r="D1490" s="53" t="s">
        <v>2172</v>
      </c>
      <c r="E1490" s="53" t="s">
        <v>1639</v>
      </c>
      <c r="F1490" s="53" t="s">
        <v>2124</v>
      </c>
      <c r="G1490" s="53" t="s">
        <v>2132</v>
      </c>
      <c r="H1490" s="53" t="s">
        <v>1648</v>
      </c>
      <c r="I1490" s="53" t="s">
        <v>1635</v>
      </c>
      <c r="J1490" s="53" t="s">
        <v>1636</v>
      </c>
      <c r="K1490" s="53" t="s">
        <v>2172</v>
      </c>
      <c r="L1490" s="53" t="s">
        <v>3669</v>
      </c>
      <c r="M1490" s="53" t="s">
        <v>2172</v>
      </c>
      <c r="N1490" s="53" t="s">
        <v>4531</v>
      </c>
      <c r="O1490" s="54">
        <v>3463</v>
      </c>
      <c r="P1490" s="53" t="s">
        <v>4532</v>
      </c>
      <c r="Q1490" s="53">
        <v>1</v>
      </c>
      <c r="R1490" s="55">
        <v>51.55633778</v>
      </c>
      <c r="S1490" s="55">
        <v>15.45039581</v>
      </c>
      <c r="T1490" s="55">
        <v>51.565032080000002</v>
      </c>
      <c r="U1490" s="55">
        <v>15.438679029999999</v>
      </c>
      <c r="V1490" s="53" t="s">
        <v>96</v>
      </c>
      <c r="W1490" s="85">
        <v>1</v>
      </c>
      <c r="X1490" s="87">
        <v>0</v>
      </c>
      <c r="Y1490" s="1" t="s">
        <v>7252</v>
      </c>
    </row>
    <row r="1491" spans="1:25" ht="50.1" hidden="1" customHeight="1" x14ac:dyDescent="0.25">
      <c r="A1491" s="53" t="s">
        <v>96</v>
      </c>
      <c r="B1491" s="53" t="str">
        <f>IF(COUNTIF('Aglomeracje 2022 r.'!$C$13:$C$207,' Dane pomocnicze (ze spr. 21)'!C1491)=1,"TAK",IF(COUNTIF('Aglomeracje 2022 r.'!$C$13:$C$207,' Dane pomocnicze (ze spr. 21)'!C1491)&gt;1,"TAK, UWAGA, wystepuje w sprawozdaniu więcej niż jeden raz!!!","BRAK"))</f>
        <v>BRAK</v>
      </c>
      <c r="C1491" s="53" t="s">
        <v>1582</v>
      </c>
      <c r="D1491" s="53" t="s">
        <v>2173</v>
      </c>
      <c r="E1491" s="53" t="s">
        <v>1639</v>
      </c>
      <c r="F1491" s="53" t="s">
        <v>2124</v>
      </c>
      <c r="G1491" s="53" t="s">
        <v>2126</v>
      </c>
      <c r="H1491" s="53" t="s">
        <v>96</v>
      </c>
      <c r="I1491" s="53" t="s">
        <v>1635</v>
      </c>
      <c r="J1491" s="53" t="s">
        <v>1636</v>
      </c>
      <c r="K1491" s="53" t="s">
        <v>2173</v>
      </c>
      <c r="L1491" s="53" t="s">
        <v>3669</v>
      </c>
      <c r="M1491" s="53" t="s">
        <v>2173</v>
      </c>
      <c r="N1491" s="53" t="s">
        <v>4533</v>
      </c>
      <c r="O1491" s="54">
        <v>8084</v>
      </c>
      <c r="P1491" s="53" t="s">
        <v>4534</v>
      </c>
      <c r="Q1491" s="53">
        <v>1</v>
      </c>
      <c r="R1491" s="55">
        <v>52.012818000000003</v>
      </c>
      <c r="S1491" s="55">
        <v>15.421077</v>
      </c>
      <c r="T1491" s="55">
        <v>52.015549999999998</v>
      </c>
      <c r="U1491" s="55">
        <v>15.426399999999999</v>
      </c>
      <c r="V1491" s="53" t="s">
        <v>96</v>
      </c>
      <c r="W1491" s="85">
        <v>2.3559999999999999</v>
      </c>
      <c r="X1491" s="87">
        <v>0</v>
      </c>
      <c r="Y1491" s="1" t="s">
        <v>7838</v>
      </c>
    </row>
    <row r="1492" spans="1:25" ht="50.1" hidden="1" customHeight="1" x14ac:dyDescent="0.25">
      <c r="A1492" s="53" t="s">
        <v>96</v>
      </c>
      <c r="B1492" s="53" t="str">
        <f>IF(COUNTIF('Aglomeracje 2022 r.'!$C$13:$C$207,' Dane pomocnicze (ze spr. 21)'!C1492)=1,"TAK",IF(COUNTIF('Aglomeracje 2022 r.'!$C$13:$C$207,' Dane pomocnicze (ze spr. 21)'!C1492)&gt;1,"TAK, UWAGA, wystepuje w sprawozdaniu więcej niż jeden raz!!!","BRAK"))</f>
        <v>BRAK</v>
      </c>
      <c r="C1492" s="53" t="s">
        <v>1583</v>
      </c>
      <c r="D1492" s="53" t="s">
        <v>2176</v>
      </c>
      <c r="E1492" s="53" t="s">
        <v>1639</v>
      </c>
      <c r="F1492" s="53" t="s">
        <v>2124</v>
      </c>
      <c r="G1492" s="53" t="s">
        <v>2130</v>
      </c>
      <c r="H1492" s="53" t="s">
        <v>1664</v>
      </c>
      <c r="I1492" s="53" t="s">
        <v>1635</v>
      </c>
      <c r="J1492" s="53" t="s">
        <v>1636</v>
      </c>
      <c r="K1492" s="53" t="s">
        <v>2176</v>
      </c>
      <c r="L1492" s="53" t="s">
        <v>3617</v>
      </c>
      <c r="M1492" s="53" t="s">
        <v>2176</v>
      </c>
      <c r="N1492" s="53" t="s">
        <v>4537</v>
      </c>
      <c r="O1492" s="54">
        <v>2496</v>
      </c>
      <c r="P1492" s="53" t="s">
        <v>4538</v>
      </c>
      <c r="Q1492" s="53">
        <v>1</v>
      </c>
      <c r="R1492" s="55">
        <v>51.321100000000001</v>
      </c>
      <c r="S1492" s="55">
        <v>14.443899999999999</v>
      </c>
      <c r="T1492" s="55">
        <v>51.542200000000001</v>
      </c>
      <c r="U1492" s="55">
        <v>14.729200000000001</v>
      </c>
      <c r="V1492" s="53" t="s">
        <v>96</v>
      </c>
      <c r="W1492" s="85">
        <v>0</v>
      </c>
      <c r="X1492" s="87">
        <v>0</v>
      </c>
      <c r="Y1492" s="1" t="s">
        <v>7166</v>
      </c>
    </row>
    <row r="1493" spans="1:25" ht="50.1" hidden="1" customHeight="1" x14ac:dyDescent="0.25">
      <c r="A1493" s="53" t="s">
        <v>96</v>
      </c>
      <c r="B1493" s="53" t="str">
        <f>IF(COUNTIF('Aglomeracje 2022 r.'!$C$13:$C$207,' Dane pomocnicze (ze spr. 21)'!C1493)=1,"TAK",IF(COUNTIF('Aglomeracje 2022 r.'!$C$13:$C$207,' Dane pomocnicze (ze spr. 21)'!C1493)&gt;1,"TAK, UWAGA, wystepuje w sprawozdaniu więcej niż jeden raz!!!","BRAK"))</f>
        <v>BRAK</v>
      </c>
      <c r="C1493" s="53" t="s">
        <v>1584</v>
      </c>
      <c r="D1493" s="53" t="s">
        <v>2177</v>
      </c>
      <c r="E1493" s="53" t="s">
        <v>1639</v>
      </c>
      <c r="F1493" s="53" t="s">
        <v>2124</v>
      </c>
      <c r="G1493" s="53" t="s">
        <v>2126</v>
      </c>
      <c r="H1493" s="53" t="s">
        <v>1790</v>
      </c>
      <c r="I1493" s="53" t="s">
        <v>1635</v>
      </c>
      <c r="J1493" s="53" t="s">
        <v>1636</v>
      </c>
      <c r="K1493" s="53" t="s">
        <v>2177</v>
      </c>
      <c r="L1493" s="53" t="s">
        <v>3669</v>
      </c>
      <c r="M1493" s="53" t="s">
        <v>2177</v>
      </c>
      <c r="N1493" s="53" t="s">
        <v>4539</v>
      </c>
      <c r="O1493" s="54">
        <v>6533</v>
      </c>
      <c r="P1493" s="53" t="s">
        <v>4540</v>
      </c>
      <c r="Q1493" s="53">
        <v>1</v>
      </c>
      <c r="R1493" s="55">
        <v>52.161900000000003</v>
      </c>
      <c r="S1493" s="55">
        <v>15.8277</v>
      </c>
      <c r="T1493" s="55">
        <v>52.161900000000003</v>
      </c>
      <c r="U1493" s="55">
        <v>15.8277</v>
      </c>
      <c r="V1493" s="53" t="s">
        <v>96</v>
      </c>
      <c r="W1493" s="85">
        <v>0</v>
      </c>
      <c r="X1493" s="87">
        <v>0</v>
      </c>
      <c r="Y1493" s="1" t="s">
        <v>7166</v>
      </c>
    </row>
    <row r="1494" spans="1:25" ht="50.1" hidden="1" customHeight="1" x14ac:dyDescent="0.25">
      <c r="A1494" s="53" t="s">
        <v>96</v>
      </c>
      <c r="B1494" s="53" t="str">
        <f>IF(COUNTIF('Aglomeracje 2022 r.'!$C$13:$C$207,' Dane pomocnicze (ze spr. 21)'!C1494)=1,"TAK",IF(COUNTIF('Aglomeracje 2022 r.'!$C$13:$C$207,' Dane pomocnicze (ze spr. 21)'!C1494)&gt;1,"TAK, UWAGA, wystepuje w sprawozdaniu więcej niż jeden raz!!!","BRAK"))</f>
        <v>BRAK</v>
      </c>
      <c r="C1494" s="53" t="s">
        <v>1585</v>
      </c>
      <c r="D1494" s="53" t="s">
        <v>2178</v>
      </c>
      <c r="E1494" s="53" t="s">
        <v>1639</v>
      </c>
      <c r="F1494" s="53" t="s">
        <v>2124</v>
      </c>
      <c r="G1494" s="53" t="s">
        <v>2134</v>
      </c>
      <c r="H1494" s="53" t="s">
        <v>1790</v>
      </c>
      <c r="I1494" s="53" t="s">
        <v>1635</v>
      </c>
      <c r="J1494" s="53" t="s">
        <v>1636</v>
      </c>
      <c r="K1494" s="53" t="s">
        <v>2178</v>
      </c>
      <c r="L1494" s="53" t="s">
        <v>3669</v>
      </c>
      <c r="M1494" s="53" t="s">
        <v>2178</v>
      </c>
      <c r="N1494" s="53" t="s">
        <v>4541</v>
      </c>
      <c r="O1494" s="54">
        <v>5223</v>
      </c>
      <c r="P1494" s="53" t="s">
        <v>4542</v>
      </c>
      <c r="Q1494" s="53">
        <v>1</v>
      </c>
      <c r="R1494" s="55">
        <v>51.730899999999998</v>
      </c>
      <c r="S1494" s="55">
        <v>15.8262</v>
      </c>
      <c r="T1494" s="55">
        <v>51.757300000000001</v>
      </c>
      <c r="U1494" s="55">
        <v>15.7827</v>
      </c>
      <c r="V1494" s="53" t="s">
        <v>96</v>
      </c>
      <c r="W1494" s="85">
        <v>0.68</v>
      </c>
      <c r="X1494" s="87">
        <v>4</v>
      </c>
      <c r="Y1494" s="1" t="s">
        <v>7839</v>
      </c>
    </row>
    <row r="1495" spans="1:25" ht="50.1" hidden="1" customHeight="1" x14ac:dyDescent="0.25">
      <c r="A1495" s="53" t="s">
        <v>96</v>
      </c>
      <c r="B1495" s="53" t="str">
        <f>IF(COUNTIF('Aglomeracje 2022 r.'!$C$13:$C$207,' Dane pomocnicze (ze spr. 21)'!C1495)=1,"TAK",IF(COUNTIF('Aglomeracje 2022 r.'!$C$13:$C$207,' Dane pomocnicze (ze spr. 21)'!C1495)&gt;1,"TAK, UWAGA, wystepuje w sprawozdaniu więcej niż jeden raz!!!","BRAK"))</f>
        <v>BRAK</v>
      </c>
      <c r="C1495" s="53" t="s">
        <v>1586</v>
      </c>
      <c r="D1495" s="53" t="s">
        <v>2179</v>
      </c>
      <c r="E1495" s="53" t="s">
        <v>1639</v>
      </c>
      <c r="F1495" s="53" t="s">
        <v>2124</v>
      </c>
      <c r="G1495" s="53" t="s">
        <v>2145</v>
      </c>
      <c r="H1495" s="53" t="s">
        <v>96</v>
      </c>
      <c r="I1495" s="53" t="s">
        <v>1635</v>
      </c>
      <c r="J1495" s="53" t="s">
        <v>1636</v>
      </c>
      <c r="K1495" s="53" t="s">
        <v>2179</v>
      </c>
      <c r="L1495" s="53" t="s">
        <v>3669</v>
      </c>
      <c r="M1495" s="53" t="s">
        <v>2179</v>
      </c>
      <c r="N1495" s="53" t="s">
        <v>4543</v>
      </c>
      <c r="O1495" s="54">
        <v>4842</v>
      </c>
      <c r="P1495" s="53" t="s">
        <v>3865</v>
      </c>
      <c r="Q1495" s="53">
        <v>1</v>
      </c>
      <c r="R1495" s="55">
        <v>51.719352360000002</v>
      </c>
      <c r="S1495" s="55">
        <v>16.23011902</v>
      </c>
      <c r="T1495" s="55">
        <v>51.712350749999999</v>
      </c>
      <c r="U1495" s="55">
        <v>16.230076</v>
      </c>
      <c r="V1495" s="53" t="s">
        <v>96</v>
      </c>
      <c r="W1495" s="85">
        <v>0</v>
      </c>
      <c r="X1495" s="87">
        <v>0</v>
      </c>
      <c r="Y1495" s="1" t="s">
        <v>7166</v>
      </c>
    </row>
    <row r="1496" spans="1:25" ht="50.1" hidden="1" customHeight="1" x14ac:dyDescent="0.25">
      <c r="A1496" s="53" t="s">
        <v>96</v>
      </c>
      <c r="B1496" s="53" t="str">
        <f>IF(COUNTIF('Aglomeracje 2022 r.'!$C$13:$C$207,' Dane pomocnicze (ze spr. 21)'!C1496)=1,"TAK",IF(COUNTIF('Aglomeracje 2022 r.'!$C$13:$C$207,' Dane pomocnicze (ze spr. 21)'!C1496)&gt;1,"TAK, UWAGA, wystepuje w sprawozdaniu więcej niż jeden raz!!!","BRAK"))</f>
        <v>BRAK</v>
      </c>
      <c r="C1496" s="53" t="s">
        <v>1587</v>
      </c>
      <c r="D1496" s="53" t="s">
        <v>2180</v>
      </c>
      <c r="E1496" s="53" t="s">
        <v>1639</v>
      </c>
      <c r="F1496" s="53" t="s">
        <v>2124</v>
      </c>
      <c r="G1496" s="53" t="s">
        <v>2151</v>
      </c>
      <c r="H1496" s="53" t="s">
        <v>1790</v>
      </c>
      <c r="I1496" s="53" t="s">
        <v>1635</v>
      </c>
      <c r="J1496" s="53" t="s">
        <v>1636</v>
      </c>
      <c r="K1496" s="53" t="s">
        <v>2180</v>
      </c>
      <c r="L1496" s="53" t="s">
        <v>3641</v>
      </c>
      <c r="M1496" s="53" t="s">
        <v>2180</v>
      </c>
      <c r="N1496" s="53" t="s">
        <v>4544</v>
      </c>
      <c r="O1496" s="54">
        <v>2771</v>
      </c>
      <c r="P1496" s="53" t="s">
        <v>4545</v>
      </c>
      <c r="Q1496" s="53">
        <v>1</v>
      </c>
      <c r="R1496" s="55">
        <v>52.1937</v>
      </c>
      <c r="S1496" s="55">
        <v>14.7948</v>
      </c>
      <c r="T1496" s="55">
        <v>52.194099999999999</v>
      </c>
      <c r="U1496" s="55">
        <v>14.7864</v>
      </c>
      <c r="V1496" s="53" t="s">
        <v>96</v>
      </c>
      <c r="W1496" s="85">
        <v>0</v>
      </c>
      <c r="X1496" s="87">
        <v>2</v>
      </c>
      <c r="Y1496" s="1" t="s">
        <v>7277</v>
      </c>
    </row>
    <row r="1497" spans="1:25" ht="50.1" hidden="1" customHeight="1" x14ac:dyDescent="0.25">
      <c r="A1497" s="53" t="s">
        <v>96</v>
      </c>
      <c r="B1497" s="53" t="str">
        <f>IF(COUNTIF('Aglomeracje 2022 r.'!$C$13:$C$207,' Dane pomocnicze (ze spr. 21)'!C1497)=1,"TAK",IF(COUNTIF('Aglomeracje 2022 r.'!$C$13:$C$207,' Dane pomocnicze (ze spr. 21)'!C1497)&gt;1,"TAK, UWAGA, wystepuje w sprawozdaniu więcej niż jeden raz!!!","BRAK"))</f>
        <v>BRAK</v>
      </c>
      <c r="C1497" s="53" t="s">
        <v>1588</v>
      </c>
      <c r="D1497" s="53" t="s">
        <v>2183</v>
      </c>
      <c r="E1497" s="53" t="s">
        <v>1639</v>
      </c>
      <c r="F1497" s="53" t="s">
        <v>2124</v>
      </c>
      <c r="G1497" s="53" t="s">
        <v>2130</v>
      </c>
      <c r="H1497" s="53" t="s">
        <v>1664</v>
      </c>
      <c r="I1497" s="53" t="s">
        <v>1635</v>
      </c>
      <c r="J1497" s="53" t="s">
        <v>1636</v>
      </c>
      <c r="K1497" s="53" t="s">
        <v>4550</v>
      </c>
      <c r="L1497" s="53" t="s">
        <v>3641</v>
      </c>
      <c r="M1497" s="53" t="s">
        <v>4550</v>
      </c>
      <c r="N1497" s="53" t="s">
        <v>4551</v>
      </c>
      <c r="O1497" s="54">
        <v>3313</v>
      </c>
      <c r="P1497" s="53" t="s">
        <v>4552</v>
      </c>
      <c r="Q1497" s="53">
        <v>1</v>
      </c>
      <c r="R1497" s="55">
        <v>51.4512</v>
      </c>
      <c r="S1497" s="55">
        <v>15.004099999999999</v>
      </c>
      <c r="T1497" s="55">
        <v>51.454700000000003</v>
      </c>
      <c r="U1497" s="55">
        <v>15.010400000000001</v>
      </c>
      <c r="V1497" s="53" t="s">
        <v>96</v>
      </c>
      <c r="W1497" s="85">
        <v>0</v>
      </c>
      <c r="X1497" s="87">
        <v>0</v>
      </c>
      <c r="Y1497" s="1" t="s">
        <v>7166</v>
      </c>
    </row>
    <row r="1498" spans="1:25" ht="50.1" hidden="1" customHeight="1" x14ac:dyDescent="0.25">
      <c r="A1498" s="53" t="s">
        <v>96</v>
      </c>
      <c r="B1498" s="53" t="str">
        <f>IF(COUNTIF('Aglomeracje 2022 r.'!$C$13:$C$207,' Dane pomocnicze (ze spr. 21)'!C1498)=1,"TAK",IF(COUNTIF('Aglomeracje 2022 r.'!$C$13:$C$207,' Dane pomocnicze (ze spr. 21)'!C1498)&gt;1,"TAK, UWAGA, wystepuje w sprawozdaniu więcej niż jeden raz!!!","BRAK"))</f>
        <v>BRAK</v>
      </c>
      <c r="C1498" s="53" t="s">
        <v>1589</v>
      </c>
      <c r="D1498" s="53" t="s">
        <v>2186</v>
      </c>
      <c r="E1498" s="53" t="s">
        <v>1639</v>
      </c>
      <c r="F1498" s="53" t="s">
        <v>2124</v>
      </c>
      <c r="G1498" s="53" t="s">
        <v>2132</v>
      </c>
      <c r="H1498" s="53" t="s">
        <v>1648</v>
      </c>
      <c r="I1498" s="53" t="s">
        <v>1635</v>
      </c>
      <c r="J1498" s="53" t="s">
        <v>1636</v>
      </c>
      <c r="K1498" s="53" t="s">
        <v>2186</v>
      </c>
      <c r="L1498" s="53" t="s">
        <v>3617</v>
      </c>
      <c r="M1498" s="53" t="s">
        <v>2186</v>
      </c>
      <c r="N1498" s="53" t="s">
        <v>4557</v>
      </c>
      <c r="O1498" s="54">
        <v>2823</v>
      </c>
      <c r="P1498" s="53" t="s">
        <v>4558</v>
      </c>
      <c r="Q1498" s="53">
        <v>1</v>
      </c>
      <c r="R1498" s="55">
        <v>51.437899999999999</v>
      </c>
      <c r="S1498" s="55">
        <v>15.0968</v>
      </c>
      <c r="T1498" s="55">
        <v>51.442399999999999</v>
      </c>
      <c r="U1498" s="55">
        <v>15.1013</v>
      </c>
      <c r="V1498" s="53" t="s">
        <v>96</v>
      </c>
      <c r="W1498" s="85">
        <v>0</v>
      </c>
      <c r="X1498" s="87">
        <v>0</v>
      </c>
      <c r="Y1498" s="1" t="s">
        <v>7166</v>
      </c>
    </row>
    <row r="1499" spans="1:25" ht="50.1" hidden="1" customHeight="1" x14ac:dyDescent="0.25">
      <c r="A1499" s="53" t="s">
        <v>96</v>
      </c>
      <c r="B1499" s="53" t="str">
        <f>IF(COUNTIF('Aglomeracje 2022 r.'!$C$13:$C$207,' Dane pomocnicze (ze spr. 21)'!C1499)=1,"TAK",IF(COUNTIF('Aglomeracje 2022 r.'!$C$13:$C$207,' Dane pomocnicze (ze spr. 21)'!C1499)&gt;1,"TAK, UWAGA, wystepuje w sprawozdaniu więcej niż jeden raz!!!","BRAK"))</f>
        <v>BRAK</v>
      </c>
      <c r="C1499" s="53" t="s">
        <v>1590</v>
      </c>
      <c r="D1499" s="53" t="s">
        <v>2187</v>
      </c>
      <c r="E1499" s="53" t="s">
        <v>1650</v>
      </c>
      <c r="F1499" s="53" t="s">
        <v>2124</v>
      </c>
      <c r="G1499" s="53" t="s">
        <v>2132</v>
      </c>
      <c r="H1499" s="53" t="s">
        <v>1648</v>
      </c>
      <c r="I1499" s="53" t="s">
        <v>1635</v>
      </c>
      <c r="J1499" s="53" t="s">
        <v>1636</v>
      </c>
      <c r="K1499" s="53" t="s">
        <v>4559</v>
      </c>
      <c r="L1499" s="53" t="s">
        <v>3715</v>
      </c>
      <c r="M1499" s="53" t="s">
        <v>4559</v>
      </c>
      <c r="N1499" s="53" t="s">
        <v>4560</v>
      </c>
      <c r="O1499" s="54">
        <v>2714</v>
      </c>
      <c r="P1499" s="53" t="s">
        <v>4561</v>
      </c>
      <c r="Q1499" s="53">
        <v>2</v>
      </c>
      <c r="R1499" s="55">
        <v>51.587400000000002</v>
      </c>
      <c r="S1499" s="55">
        <v>15.713200000000001</v>
      </c>
      <c r="T1499" s="55">
        <v>0</v>
      </c>
      <c r="U1499" s="55">
        <v>0</v>
      </c>
      <c r="V1499" s="53" t="s">
        <v>96</v>
      </c>
      <c r="W1499" s="85">
        <v>0</v>
      </c>
      <c r="X1499" s="87">
        <v>0</v>
      </c>
      <c r="Y1499" s="1" t="s">
        <v>7166</v>
      </c>
    </row>
    <row r="1500" spans="1:25" ht="50.1" hidden="1" customHeight="1" x14ac:dyDescent="0.25">
      <c r="A1500" s="53" t="s">
        <v>96</v>
      </c>
      <c r="B1500" s="53" t="str">
        <f>IF(COUNTIF('Aglomeracje 2022 r.'!$C$13:$C$207,' Dane pomocnicze (ze spr. 21)'!C1500)=1,"TAK",IF(COUNTIF('Aglomeracje 2022 r.'!$C$13:$C$207,' Dane pomocnicze (ze spr. 21)'!C1500)&gt;1,"TAK, UWAGA, wystepuje w sprawozdaniu więcej niż jeden raz!!!","BRAK"))</f>
        <v>BRAK</v>
      </c>
      <c r="C1500" s="53" t="s">
        <v>1591</v>
      </c>
      <c r="D1500" s="53" t="s">
        <v>2188</v>
      </c>
      <c r="E1500" s="53" t="s">
        <v>1639</v>
      </c>
      <c r="F1500" s="53" t="s">
        <v>2124</v>
      </c>
      <c r="G1500" s="53" t="s">
        <v>2189</v>
      </c>
      <c r="H1500" s="53" t="s">
        <v>1790</v>
      </c>
      <c r="I1500" s="53" t="s">
        <v>1635</v>
      </c>
      <c r="J1500" s="53" t="s">
        <v>1636</v>
      </c>
      <c r="K1500" s="53" t="s">
        <v>2188</v>
      </c>
      <c r="L1500" s="53" t="s">
        <v>3715</v>
      </c>
      <c r="M1500" s="53" t="s">
        <v>2188</v>
      </c>
      <c r="N1500" s="53" t="s">
        <v>4562</v>
      </c>
      <c r="O1500" s="54">
        <v>4604</v>
      </c>
      <c r="P1500" s="53" t="s">
        <v>4563</v>
      </c>
      <c r="Q1500" s="53">
        <v>1</v>
      </c>
      <c r="R1500" s="55">
        <v>52.200200000000002</v>
      </c>
      <c r="S1500" s="55">
        <v>15.174799999999999</v>
      </c>
      <c r="T1500" s="55">
        <v>52.3078</v>
      </c>
      <c r="U1500" s="55">
        <v>15.2971</v>
      </c>
      <c r="V1500" s="53" t="s">
        <v>96</v>
      </c>
      <c r="W1500" s="85">
        <v>0</v>
      </c>
      <c r="X1500" s="87">
        <v>0</v>
      </c>
      <c r="Y1500" s="1" t="s">
        <v>7166</v>
      </c>
    </row>
    <row r="1501" spans="1:25" ht="50.1" hidden="1" customHeight="1" x14ac:dyDescent="0.25">
      <c r="A1501" s="53" t="s">
        <v>96</v>
      </c>
      <c r="B1501" s="53" t="str">
        <f>IF(COUNTIF('Aglomeracje 2022 r.'!$C$13:$C$207,' Dane pomocnicze (ze spr. 21)'!C1501)=1,"TAK",IF(COUNTIF('Aglomeracje 2022 r.'!$C$13:$C$207,' Dane pomocnicze (ze spr. 21)'!C1501)&gt;1,"TAK, UWAGA, wystepuje w sprawozdaniu więcej niż jeden raz!!!","BRAK"))</f>
        <v>BRAK</v>
      </c>
      <c r="C1501" s="53" t="s">
        <v>1592</v>
      </c>
      <c r="D1501" s="53" t="s">
        <v>1652</v>
      </c>
      <c r="E1501" s="53" t="s">
        <v>1650</v>
      </c>
      <c r="F1501" s="53" t="s">
        <v>2124</v>
      </c>
      <c r="G1501" s="53" t="s">
        <v>2126</v>
      </c>
      <c r="H1501" s="53" t="s">
        <v>1790</v>
      </c>
      <c r="I1501" s="53" t="s">
        <v>1635</v>
      </c>
      <c r="J1501" s="53" t="s">
        <v>1636</v>
      </c>
      <c r="K1501" s="53" t="s">
        <v>1652</v>
      </c>
      <c r="L1501" s="53" t="s">
        <v>3715</v>
      </c>
      <c r="M1501" s="53" t="s">
        <v>1652</v>
      </c>
      <c r="N1501" s="53" t="s">
        <v>4567</v>
      </c>
      <c r="O1501" s="54">
        <v>5696</v>
      </c>
      <c r="P1501" s="53">
        <v>0</v>
      </c>
      <c r="Q1501" s="53">
        <v>2</v>
      </c>
      <c r="R1501" s="55">
        <v>51.8919</v>
      </c>
      <c r="S1501" s="55">
        <v>15.3994</v>
      </c>
      <c r="T1501" s="55">
        <v>0</v>
      </c>
      <c r="U1501" s="55">
        <v>0</v>
      </c>
      <c r="V1501" s="53" t="s">
        <v>96</v>
      </c>
      <c r="W1501" s="85">
        <v>0</v>
      </c>
      <c r="X1501" s="87">
        <v>0</v>
      </c>
      <c r="Y1501" s="1" t="s">
        <v>7166</v>
      </c>
    </row>
    <row r="1502" spans="1:25" ht="50.1" hidden="1" customHeight="1" x14ac:dyDescent="0.25">
      <c r="A1502" s="53" t="s">
        <v>96</v>
      </c>
      <c r="B1502" s="53" t="str">
        <f>IF(COUNTIF('Aglomeracje 2022 r.'!$C$13:$C$207,' Dane pomocnicze (ze spr. 21)'!C1502)=1,"TAK",IF(COUNTIF('Aglomeracje 2022 r.'!$C$13:$C$207,' Dane pomocnicze (ze spr. 21)'!C1502)&gt;1,"TAK, UWAGA, wystepuje w sprawozdaniu więcej niż jeden raz!!!","BRAK"))</f>
        <v>BRAK</v>
      </c>
      <c r="C1502" s="53" t="s">
        <v>1593</v>
      </c>
      <c r="D1502" s="53" t="s">
        <v>2192</v>
      </c>
      <c r="E1502" s="53" t="s">
        <v>1639</v>
      </c>
      <c r="F1502" s="53" t="s">
        <v>2124</v>
      </c>
      <c r="G1502" s="53" t="s">
        <v>2136</v>
      </c>
      <c r="H1502" s="53" t="s">
        <v>1790</v>
      </c>
      <c r="I1502" s="53" t="s">
        <v>1657</v>
      </c>
      <c r="J1502" s="53" t="s">
        <v>1636</v>
      </c>
      <c r="K1502" s="53" t="s">
        <v>2192</v>
      </c>
      <c r="L1502" s="53" t="s">
        <v>3821</v>
      </c>
      <c r="M1502" s="53">
        <v>0</v>
      </c>
      <c r="N1502" s="53" t="s">
        <v>4568</v>
      </c>
      <c r="O1502" s="54">
        <v>8854</v>
      </c>
      <c r="P1502" s="53" t="s">
        <v>4569</v>
      </c>
      <c r="Q1502" s="53">
        <v>1</v>
      </c>
      <c r="R1502" s="55">
        <v>52.1524</v>
      </c>
      <c r="S1502" s="55">
        <v>15.452</v>
      </c>
      <c r="T1502" s="55">
        <v>52.148000000000003</v>
      </c>
      <c r="U1502" s="55">
        <v>15.411300000000001</v>
      </c>
      <c r="V1502" s="53" t="s">
        <v>96</v>
      </c>
      <c r="W1502" s="85">
        <v>0</v>
      </c>
      <c r="X1502" s="87">
        <v>0</v>
      </c>
      <c r="Y1502" s="1" t="s">
        <v>7166</v>
      </c>
    </row>
    <row r="1503" spans="1:25" ht="50.1" hidden="1" customHeight="1" x14ac:dyDescent="0.25">
      <c r="A1503" s="53" t="s">
        <v>96</v>
      </c>
      <c r="B1503" s="53" t="str">
        <f>IF(COUNTIF('Aglomeracje 2022 r.'!$C$13:$C$207,' Dane pomocnicze (ze spr. 21)'!C1503)=1,"TAK",IF(COUNTIF('Aglomeracje 2022 r.'!$C$13:$C$207,' Dane pomocnicze (ze spr. 21)'!C1503)&gt;1,"TAK, UWAGA, wystepuje w sprawozdaniu więcej niż jeden raz!!!","BRAK"))</f>
        <v>BRAK</v>
      </c>
      <c r="C1503" s="53" t="s">
        <v>1594</v>
      </c>
      <c r="D1503" s="53" t="s">
        <v>2194</v>
      </c>
      <c r="E1503" s="53" t="s">
        <v>1745</v>
      </c>
      <c r="F1503" s="53" t="s">
        <v>2124</v>
      </c>
      <c r="G1503" s="53" t="s">
        <v>2135</v>
      </c>
      <c r="H1503" s="53" t="s">
        <v>1790</v>
      </c>
      <c r="I1503" s="53" t="s">
        <v>1635</v>
      </c>
      <c r="J1503" s="53" t="s">
        <v>1636</v>
      </c>
      <c r="K1503" s="53" t="s">
        <v>2194</v>
      </c>
      <c r="L1503" s="53" t="s">
        <v>3821</v>
      </c>
      <c r="M1503" s="53" t="s">
        <v>2194</v>
      </c>
      <c r="N1503" s="53" t="s">
        <v>4572</v>
      </c>
      <c r="O1503" s="54">
        <v>2008</v>
      </c>
      <c r="P1503" s="53" t="s">
        <v>4573</v>
      </c>
      <c r="Q1503" s="53">
        <v>0</v>
      </c>
      <c r="R1503" s="55">
        <v>52.268999999999998</v>
      </c>
      <c r="S1503" s="55">
        <v>15.6831</v>
      </c>
      <c r="T1503" s="55">
        <v>52.272799999999997</v>
      </c>
      <c r="U1503" s="55">
        <v>15.609500000000001</v>
      </c>
      <c r="V1503" s="53" t="s">
        <v>96</v>
      </c>
      <c r="W1503" s="85">
        <v>0</v>
      </c>
      <c r="X1503" s="87">
        <v>0</v>
      </c>
      <c r="Y1503" s="1" t="s">
        <v>7166</v>
      </c>
    </row>
    <row r="1504" spans="1:25" ht="50.1" hidden="1" customHeight="1" x14ac:dyDescent="0.25">
      <c r="A1504" s="53" t="s">
        <v>96</v>
      </c>
      <c r="B1504" s="53" t="str">
        <f>IF(COUNTIF('Aglomeracje 2022 r.'!$C$13:$C$207,' Dane pomocnicze (ze spr. 21)'!C1504)=1,"TAK",IF(COUNTIF('Aglomeracje 2022 r.'!$C$13:$C$207,' Dane pomocnicze (ze spr. 21)'!C1504)&gt;1,"TAK, UWAGA, wystepuje w sprawozdaniu więcej niż jeden raz!!!","BRAK"))</f>
        <v>BRAK</v>
      </c>
      <c r="C1504" s="53" t="s">
        <v>1595</v>
      </c>
      <c r="D1504" s="53" t="s">
        <v>1672</v>
      </c>
      <c r="E1504" s="53" t="s">
        <v>1639</v>
      </c>
      <c r="F1504" s="53" t="s">
        <v>2563</v>
      </c>
      <c r="G1504" s="53" t="s">
        <v>2564</v>
      </c>
      <c r="H1504" s="53" t="s">
        <v>1672</v>
      </c>
      <c r="I1504" s="53" t="s">
        <v>1635</v>
      </c>
      <c r="J1504" s="53" t="s">
        <v>1636</v>
      </c>
      <c r="K1504" s="53" t="s">
        <v>1672</v>
      </c>
      <c r="L1504" s="53" t="s">
        <v>3669</v>
      </c>
      <c r="M1504" s="53" t="s">
        <v>5222</v>
      </c>
      <c r="N1504" s="53" t="s">
        <v>5223</v>
      </c>
      <c r="O1504" s="54">
        <v>102930</v>
      </c>
      <c r="P1504" s="53" t="s">
        <v>5224</v>
      </c>
      <c r="Q1504" s="53">
        <v>1</v>
      </c>
      <c r="R1504" s="55">
        <v>50.476799999999997</v>
      </c>
      <c r="S1504" s="55">
        <v>17.336300000000001</v>
      </c>
      <c r="T1504" s="55">
        <v>50.486800000000002</v>
      </c>
      <c r="U1504" s="55">
        <v>17.365300000000001</v>
      </c>
      <c r="V1504" s="53" t="s">
        <v>96</v>
      </c>
      <c r="W1504" s="85">
        <v>23.799999999999997</v>
      </c>
      <c r="X1504" s="87">
        <v>9.1</v>
      </c>
      <c r="Y1504" s="1" t="s">
        <v>7840</v>
      </c>
    </row>
    <row r="1505" spans="1:25" ht="50.1" hidden="1" customHeight="1" x14ac:dyDescent="0.25">
      <c r="A1505" s="53" t="s">
        <v>96</v>
      </c>
      <c r="B1505" s="53" t="str">
        <f>IF(COUNTIF('Aglomeracje 2022 r.'!$C$13:$C$207,' Dane pomocnicze (ze spr. 21)'!C1505)=1,"TAK",IF(COUNTIF('Aglomeracje 2022 r.'!$C$13:$C$207,' Dane pomocnicze (ze spr. 21)'!C1505)&gt;1,"TAK, UWAGA, wystepuje w sprawozdaniu więcej niż jeden raz!!!","BRAK"))</f>
        <v>BRAK</v>
      </c>
      <c r="C1505" s="53" t="s">
        <v>1596</v>
      </c>
      <c r="D1505" s="53" t="s">
        <v>2569</v>
      </c>
      <c r="E1505" s="53" t="s">
        <v>1639</v>
      </c>
      <c r="F1505" s="53" t="s">
        <v>2563</v>
      </c>
      <c r="G1505" s="53" t="s">
        <v>2570</v>
      </c>
      <c r="H1505" s="53" t="s">
        <v>96</v>
      </c>
      <c r="I1505" s="53" t="s">
        <v>1635</v>
      </c>
      <c r="J1505" s="53" t="s">
        <v>1636</v>
      </c>
      <c r="K1505" s="53" t="s">
        <v>2569</v>
      </c>
      <c r="L1505" s="53" t="s">
        <v>3617</v>
      </c>
      <c r="M1505" s="53" t="s">
        <v>5231</v>
      </c>
      <c r="N1505" s="53" t="s">
        <v>5232</v>
      </c>
      <c r="O1505" s="54">
        <v>96209</v>
      </c>
      <c r="P1505" s="53" t="s">
        <v>5233</v>
      </c>
      <c r="Q1505" s="53">
        <v>1</v>
      </c>
      <c r="R1505" s="55">
        <v>50.860197550000002</v>
      </c>
      <c r="S1505" s="55">
        <v>17.4635</v>
      </c>
      <c r="T1505" s="55">
        <v>50.870097219999998</v>
      </c>
      <c r="U1505" s="55">
        <v>17.461099999999998</v>
      </c>
      <c r="V1505" s="53" t="s">
        <v>96</v>
      </c>
      <c r="W1505" s="85">
        <v>3</v>
      </c>
      <c r="X1505" s="87">
        <v>5</v>
      </c>
      <c r="Y1505" s="1" t="s">
        <v>7841</v>
      </c>
    </row>
    <row r="1506" spans="1:25" ht="50.1" hidden="1" customHeight="1" x14ac:dyDescent="0.25">
      <c r="A1506" s="53" t="s">
        <v>96</v>
      </c>
      <c r="B1506" s="53" t="str">
        <f>IF(COUNTIF('Aglomeracje 2022 r.'!$C$13:$C$207,' Dane pomocnicze (ze spr. 21)'!C1506)=1,"TAK",IF(COUNTIF('Aglomeracje 2022 r.'!$C$13:$C$207,' Dane pomocnicze (ze spr. 21)'!C1506)&gt;1,"TAK, UWAGA, wystepuje w sprawozdaniu więcej niż jeden raz!!!","BRAK"))</f>
        <v>BRAK</v>
      </c>
      <c r="C1506" s="53" t="s">
        <v>1597</v>
      </c>
      <c r="D1506" s="53" t="s">
        <v>2573</v>
      </c>
      <c r="E1506" s="53" t="s">
        <v>1650</v>
      </c>
      <c r="F1506" s="53" t="s">
        <v>2563</v>
      </c>
      <c r="G1506" s="53" t="s">
        <v>2573</v>
      </c>
      <c r="H1506" s="53" t="s">
        <v>96</v>
      </c>
      <c r="I1506" s="53" t="s">
        <v>1635</v>
      </c>
      <c r="J1506" s="53" t="s">
        <v>1636</v>
      </c>
      <c r="K1506" s="53" t="s">
        <v>2573</v>
      </c>
      <c r="L1506" s="53" t="s">
        <v>3641</v>
      </c>
      <c r="M1506" s="53" t="s">
        <v>5237</v>
      </c>
      <c r="N1506" s="53" t="s">
        <v>5238</v>
      </c>
      <c r="O1506" s="54">
        <v>36793</v>
      </c>
      <c r="P1506" s="53">
        <v>0</v>
      </c>
      <c r="Q1506" s="53">
        <v>2</v>
      </c>
      <c r="R1506" s="55">
        <v>51.075398559999996</v>
      </c>
      <c r="S1506" s="55">
        <v>17.719308359999999</v>
      </c>
      <c r="T1506" s="55">
        <v>0</v>
      </c>
      <c r="U1506" s="55">
        <v>0</v>
      </c>
      <c r="V1506" s="53" t="s">
        <v>96</v>
      </c>
      <c r="W1506" s="85">
        <v>8.6300000000000008</v>
      </c>
      <c r="X1506" s="87">
        <v>0</v>
      </c>
      <c r="Y1506" s="1" t="s">
        <v>7842</v>
      </c>
    </row>
    <row r="1507" spans="1:25" ht="50.1" hidden="1" customHeight="1" x14ac:dyDescent="0.25">
      <c r="A1507" s="53" t="s">
        <v>96</v>
      </c>
      <c r="B1507" s="53" t="str">
        <f>IF(COUNTIF('Aglomeracje 2022 r.'!$C$13:$C$207,' Dane pomocnicze (ze spr. 21)'!C1507)=1,"TAK",IF(COUNTIF('Aglomeracje 2022 r.'!$C$13:$C$207,' Dane pomocnicze (ze spr. 21)'!C1507)&gt;1,"TAK, UWAGA, wystepuje w sprawozdaniu więcej niż jeden raz!!!","BRAK"))</f>
        <v>BRAK</v>
      </c>
      <c r="C1507" s="53" t="s">
        <v>1598</v>
      </c>
      <c r="D1507" s="53" t="s">
        <v>2589</v>
      </c>
      <c r="E1507" s="53" t="s">
        <v>1639</v>
      </c>
      <c r="F1507" s="53" t="s">
        <v>2563</v>
      </c>
      <c r="G1507" s="53" t="s">
        <v>1954</v>
      </c>
      <c r="H1507" s="53" t="s">
        <v>1672</v>
      </c>
      <c r="I1507" s="53" t="s">
        <v>1635</v>
      </c>
      <c r="J1507" s="53" t="s">
        <v>1636</v>
      </c>
      <c r="K1507" s="53" t="s">
        <v>2589</v>
      </c>
      <c r="L1507" s="53" t="s">
        <v>3669</v>
      </c>
      <c r="M1507" s="53" t="s">
        <v>2589</v>
      </c>
      <c r="N1507" s="53" t="s">
        <v>5262</v>
      </c>
      <c r="O1507" s="54">
        <v>7762</v>
      </c>
      <c r="P1507" s="53" t="s">
        <v>5263</v>
      </c>
      <c r="Q1507" s="53">
        <v>1</v>
      </c>
      <c r="R1507" s="55">
        <v>50.642400000000002</v>
      </c>
      <c r="S1507" s="55">
        <v>17.613299999999999</v>
      </c>
      <c r="T1507" s="55">
        <v>50.651400000000002</v>
      </c>
      <c r="U1507" s="55">
        <v>17.618300000000001</v>
      </c>
      <c r="V1507" s="53" t="s">
        <v>96</v>
      </c>
      <c r="W1507" s="85">
        <v>0</v>
      </c>
      <c r="X1507" s="87">
        <v>0</v>
      </c>
      <c r="Y1507" s="1" t="s">
        <v>7166</v>
      </c>
    </row>
    <row r="1508" spans="1:25" ht="50.1" hidden="1" customHeight="1" x14ac:dyDescent="0.25">
      <c r="A1508" s="53" t="s">
        <v>96</v>
      </c>
      <c r="B1508" s="53" t="str">
        <f>IF(COUNTIF('Aglomeracje 2022 r.'!$C$13:$C$207,' Dane pomocnicze (ze spr. 21)'!C1508)=1,"TAK",IF(COUNTIF('Aglomeracje 2022 r.'!$C$13:$C$207,' Dane pomocnicze (ze spr. 21)'!C1508)&gt;1,"TAK, UWAGA, wystepuje w sprawozdaniu więcej niż jeden raz!!!","BRAK"))</f>
        <v>BRAK</v>
      </c>
      <c r="C1508" s="53" t="s">
        <v>1599</v>
      </c>
      <c r="D1508" s="53" t="s">
        <v>2590</v>
      </c>
      <c r="E1508" s="53" t="s">
        <v>1639</v>
      </c>
      <c r="F1508" s="53" t="s">
        <v>2563</v>
      </c>
      <c r="G1508" s="53" t="s">
        <v>2569</v>
      </c>
      <c r="H1508" s="53" t="s">
        <v>1672</v>
      </c>
      <c r="I1508" s="53" t="s">
        <v>1635</v>
      </c>
      <c r="J1508" s="53" t="s">
        <v>1636</v>
      </c>
      <c r="K1508" s="53" t="s">
        <v>2590</v>
      </c>
      <c r="L1508" s="53" t="s">
        <v>3669</v>
      </c>
      <c r="M1508" s="53" t="s">
        <v>2590</v>
      </c>
      <c r="N1508" s="53" t="s">
        <v>5264</v>
      </c>
      <c r="O1508" s="54">
        <v>8159</v>
      </c>
      <c r="P1508" s="53" t="s">
        <v>5265</v>
      </c>
      <c r="Q1508" s="53">
        <v>1</v>
      </c>
      <c r="R1508" s="55">
        <v>50.448799999999999</v>
      </c>
      <c r="S1508" s="55">
        <v>17.369700000000002</v>
      </c>
      <c r="T1508" s="55">
        <v>50.744799999999998</v>
      </c>
      <c r="U1508" s="55">
        <v>17.634699999999999</v>
      </c>
      <c r="V1508" s="53" t="s">
        <v>96</v>
      </c>
      <c r="W1508" s="85">
        <v>0.22</v>
      </c>
      <c r="X1508" s="87">
        <v>0</v>
      </c>
      <c r="Y1508" s="1" t="s">
        <v>7330</v>
      </c>
    </row>
    <row r="1509" spans="1:25" ht="50.1" hidden="1" customHeight="1" x14ac:dyDescent="0.25">
      <c r="A1509" s="53" t="s">
        <v>96</v>
      </c>
      <c r="B1509" s="53" t="str">
        <f>IF(COUNTIF('Aglomeracje 2022 r.'!$C$13:$C$207,' Dane pomocnicze (ze spr. 21)'!C1509)=1,"TAK",IF(COUNTIF('Aglomeracje 2022 r.'!$C$13:$C$207,' Dane pomocnicze (ze spr. 21)'!C1509)&gt;1,"TAK, UWAGA, wystepuje w sprawozdaniu więcej niż jeden raz!!!","BRAK"))</f>
        <v>BRAK</v>
      </c>
      <c r="C1509" s="53" t="s">
        <v>1600</v>
      </c>
      <c r="D1509" s="53" t="s">
        <v>2592</v>
      </c>
      <c r="E1509" s="53" t="s">
        <v>1639</v>
      </c>
      <c r="F1509" s="53" t="s">
        <v>2563</v>
      </c>
      <c r="G1509" s="53" t="s">
        <v>1672</v>
      </c>
      <c r="H1509" s="53" t="s">
        <v>1672</v>
      </c>
      <c r="I1509" s="53" t="s">
        <v>1657</v>
      </c>
      <c r="J1509" s="53" t="s">
        <v>1636</v>
      </c>
      <c r="K1509" s="53" t="s">
        <v>2592</v>
      </c>
      <c r="L1509" s="53" t="s">
        <v>3669</v>
      </c>
      <c r="M1509" s="53" t="s">
        <v>2592</v>
      </c>
      <c r="N1509" s="53" t="s">
        <v>5269</v>
      </c>
      <c r="O1509" s="54">
        <v>7351</v>
      </c>
      <c r="P1509" s="53" t="s">
        <v>5270</v>
      </c>
      <c r="Q1509" s="53">
        <v>1</v>
      </c>
      <c r="R1509" s="55">
        <v>50.463999999999999</v>
      </c>
      <c r="S1509" s="55">
        <v>17.0059</v>
      </c>
      <c r="T1509" s="55">
        <v>50.467300000000002</v>
      </c>
      <c r="U1509" s="55">
        <v>17.017299999999999</v>
      </c>
      <c r="V1509" s="53" t="s">
        <v>96</v>
      </c>
      <c r="W1509" s="85">
        <v>0</v>
      </c>
      <c r="X1509" s="87">
        <v>2</v>
      </c>
      <c r="Y1509" s="1" t="s">
        <v>7277</v>
      </c>
    </row>
    <row r="1510" spans="1:25" ht="50.1" hidden="1" customHeight="1" x14ac:dyDescent="0.25">
      <c r="A1510" s="53" t="s">
        <v>96</v>
      </c>
      <c r="B1510" s="53" t="str">
        <f>IF(COUNTIF('Aglomeracje 2022 r.'!$C$13:$C$207,' Dane pomocnicze (ze spr. 21)'!C1510)=1,"TAK",IF(COUNTIF('Aglomeracje 2022 r.'!$C$13:$C$207,' Dane pomocnicze (ze spr. 21)'!C1510)&gt;1,"TAK, UWAGA, wystepuje w sprawozdaniu więcej niż jeden raz!!!","BRAK"))</f>
        <v>BRAK</v>
      </c>
      <c r="C1510" s="53" t="s">
        <v>1601</v>
      </c>
      <c r="D1510" s="53" t="s">
        <v>2593</v>
      </c>
      <c r="E1510" s="53" t="s">
        <v>1639</v>
      </c>
      <c r="F1510" s="53" t="s">
        <v>2563</v>
      </c>
      <c r="G1510" s="53" t="s">
        <v>2569</v>
      </c>
      <c r="H1510" s="53" t="s">
        <v>1672</v>
      </c>
      <c r="I1510" s="53" t="s">
        <v>1635</v>
      </c>
      <c r="J1510" s="53" t="s">
        <v>1636</v>
      </c>
      <c r="K1510" s="53" t="s">
        <v>2593</v>
      </c>
      <c r="L1510" s="53" t="s">
        <v>3669</v>
      </c>
      <c r="M1510" s="53" t="s">
        <v>2593</v>
      </c>
      <c r="N1510" s="53" t="s">
        <v>5271</v>
      </c>
      <c r="O1510" s="54">
        <v>16793</v>
      </c>
      <c r="P1510" s="53" t="s">
        <v>5272</v>
      </c>
      <c r="Q1510" s="53">
        <v>1</v>
      </c>
      <c r="R1510" s="55">
        <v>50.697200000000002</v>
      </c>
      <c r="S1510" s="55">
        <v>17.378499999999999</v>
      </c>
      <c r="T1510" s="55">
        <v>50.703200000000002</v>
      </c>
      <c r="U1510" s="55">
        <v>17.4102</v>
      </c>
      <c r="V1510" s="53" t="s">
        <v>96</v>
      </c>
      <c r="W1510" s="85">
        <v>0</v>
      </c>
      <c r="X1510" s="87">
        <v>1.2</v>
      </c>
      <c r="Y1510" s="1" t="s">
        <v>7843</v>
      </c>
    </row>
    <row r="1511" spans="1:25" ht="50.1" hidden="1" customHeight="1" x14ac:dyDescent="0.25">
      <c r="A1511" s="53" t="s">
        <v>96</v>
      </c>
      <c r="B1511" s="53" t="str">
        <f>IF(COUNTIF('Aglomeracje 2022 r.'!$C$13:$C$207,' Dane pomocnicze (ze spr. 21)'!C1511)=1,"TAK",IF(COUNTIF('Aglomeracje 2022 r.'!$C$13:$C$207,' Dane pomocnicze (ze spr. 21)'!C1511)&gt;1,"TAK, UWAGA, wystepuje w sprawozdaniu więcej niż jeden raz!!!","BRAK"))</f>
        <v>BRAK</v>
      </c>
      <c r="C1511" s="53" t="s">
        <v>1602</v>
      </c>
      <c r="D1511" s="53" t="s">
        <v>2594</v>
      </c>
      <c r="E1511" s="53" t="s">
        <v>1639</v>
      </c>
      <c r="F1511" s="53" t="s">
        <v>2563</v>
      </c>
      <c r="G1511" s="53" t="s">
        <v>2564</v>
      </c>
      <c r="H1511" s="53" t="s">
        <v>1672</v>
      </c>
      <c r="I1511" s="53" t="s">
        <v>1635</v>
      </c>
      <c r="J1511" s="53" t="s">
        <v>1636</v>
      </c>
      <c r="K1511" s="53" t="s">
        <v>2594</v>
      </c>
      <c r="L1511" s="53" t="s">
        <v>3669</v>
      </c>
      <c r="M1511" s="53" t="s">
        <v>2594</v>
      </c>
      <c r="N1511" s="53" t="s">
        <v>5275</v>
      </c>
      <c r="O1511" s="54">
        <v>2440</v>
      </c>
      <c r="P1511" s="53" t="s">
        <v>5276</v>
      </c>
      <c r="Q1511" s="53">
        <v>1</v>
      </c>
      <c r="R1511" s="55">
        <v>50.486699999999999</v>
      </c>
      <c r="S1511" s="55">
        <v>17.594100000000001</v>
      </c>
      <c r="T1511" s="55">
        <v>50.494</v>
      </c>
      <c r="U1511" s="55">
        <v>17.602599999999999</v>
      </c>
      <c r="V1511" s="53" t="s">
        <v>96</v>
      </c>
      <c r="W1511" s="85">
        <v>0</v>
      </c>
      <c r="X1511" s="87">
        <v>0</v>
      </c>
      <c r="Y1511" s="1" t="s">
        <v>7166</v>
      </c>
    </row>
    <row r="1512" spans="1:25" ht="50.1" hidden="1" customHeight="1" x14ac:dyDescent="0.25">
      <c r="A1512" s="53" t="s">
        <v>96</v>
      </c>
      <c r="B1512" s="53" t="str">
        <f>IF(COUNTIF('Aglomeracje 2022 r.'!$C$13:$C$207,' Dane pomocnicze (ze spr. 21)'!C1512)=1,"TAK",IF(COUNTIF('Aglomeracje 2022 r.'!$C$13:$C$207,' Dane pomocnicze (ze spr. 21)'!C1512)&gt;1,"TAK, UWAGA, wystepuje w sprawozdaniu więcej niż jeden raz!!!","BRAK"))</f>
        <v>BRAK</v>
      </c>
      <c r="C1512" s="53" t="s">
        <v>1603</v>
      </c>
      <c r="D1512" s="53" t="s">
        <v>2607</v>
      </c>
      <c r="E1512" s="53" t="s">
        <v>1639</v>
      </c>
      <c r="F1512" s="53" t="s">
        <v>2563</v>
      </c>
      <c r="G1512" s="53" t="s">
        <v>2564</v>
      </c>
      <c r="H1512" s="53" t="s">
        <v>1672</v>
      </c>
      <c r="I1512" s="53" t="s">
        <v>1635</v>
      </c>
      <c r="J1512" s="53" t="s">
        <v>1636</v>
      </c>
      <c r="K1512" s="53" t="s">
        <v>2607</v>
      </c>
      <c r="L1512" s="53" t="s">
        <v>3715</v>
      </c>
      <c r="M1512" s="53" t="s">
        <v>2607</v>
      </c>
      <c r="N1512" s="53" t="s">
        <v>5307</v>
      </c>
      <c r="O1512" s="54">
        <v>3688</v>
      </c>
      <c r="P1512" s="53" t="s">
        <v>5308</v>
      </c>
      <c r="Q1512" s="53">
        <v>1</v>
      </c>
      <c r="R1512" s="55">
        <v>50.5959</v>
      </c>
      <c r="S1512" s="55">
        <v>17.376999999999999</v>
      </c>
      <c r="T1512" s="55">
        <v>50.597299999999997</v>
      </c>
      <c r="U1512" s="55">
        <v>17.413900000000002</v>
      </c>
      <c r="V1512" s="53" t="s">
        <v>96</v>
      </c>
      <c r="W1512" s="85">
        <v>0</v>
      </c>
      <c r="X1512" s="87">
        <v>0</v>
      </c>
      <c r="Y1512" s="1" t="s">
        <v>7166</v>
      </c>
    </row>
    <row r="1513" spans="1:25" ht="50.1" hidden="1" customHeight="1" x14ac:dyDescent="0.25">
      <c r="A1513" s="53" t="s">
        <v>96</v>
      </c>
      <c r="B1513" s="53" t="str">
        <f>IF(COUNTIF('Aglomeracje 2022 r.'!$C$13:$C$207,' Dane pomocnicze (ze spr. 21)'!C1513)=1,"TAK",IF(COUNTIF('Aglomeracje 2022 r.'!$C$13:$C$207,' Dane pomocnicze (ze spr. 21)'!C1513)&gt;1,"TAK, UWAGA, wystepuje w sprawozdaniu więcej niż jeden raz!!!","BRAK"))</f>
        <v>BRAK</v>
      </c>
      <c r="C1513" s="53" t="s">
        <v>1604</v>
      </c>
      <c r="D1513" s="53" t="s">
        <v>2610</v>
      </c>
      <c r="E1513" s="53" t="s">
        <v>1639</v>
      </c>
      <c r="F1513" s="53" t="s">
        <v>2563</v>
      </c>
      <c r="G1513" s="53" t="s">
        <v>1954</v>
      </c>
      <c r="H1513" s="53" t="s">
        <v>96</v>
      </c>
      <c r="I1513" s="53" t="s">
        <v>1657</v>
      </c>
      <c r="J1513" s="53" t="s">
        <v>1636</v>
      </c>
      <c r="K1513" s="53" t="s">
        <v>2610</v>
      </c>
      <c r="L1513" s="53" t="s">
        <v>3669</v>
      </c>
      <c r="M1513" s="53" t="s">
        <v>2610</v>
      </c>
      <c r="N1513" s="53" t="s">
        <v>5316</v>
      </c>
      <c r="O1513" s="54">
        <v>5623</v>
      </c>
      <c r="P1513" s="53">
        <v>0</v>
      </c>
      <c r="Q1513" s="53">
        <v>1</v>
      </c>
      <c r="R1513" s="55">
        <v>50.592480000000002</v>
      </c>
      <c r="S1513" s="55">
        <v>17.65307</v>
      </c>
      <c r="T1513" s="55">
        <v>50.604722000000002</v>
      </c>
      <c r="U1513" s="55">
        <v>17.651944</v>
      </c>
      <c r="V1513" s="53" t="s">
        <v>96</v>
      </c>
      <c r="W1513" s="85">
        <v>0</v>
      </c>
      <c r="X1513" s="87">
        <v>0</v>
      </c>
      <c r="Y1513" s="1" t="s">
        <v>7166</v>
      </c>
    </row>
    <row r="1514" spans="1:25" ht="50.1" hidden="1" customHeight="1" x14ac:dyDescent="0.25">
      <c r="A1514" s="53" t="s">
        <v>96</v>
      </c>
      <c r="B1514" s="53" t="str">
        <f>IF(COUNTIF('Aglomeracje 2022 r.'!$C$13:$C$207,' Dane pomocnicze (ze spr. 21)'!C1514)=1,"TAK",IF(COUNTIF('Aglomeracje 2022 r.'!$C$13:$C$207,' Dane pomocnicze (ze spr. 21)'!C1514)&gt;1,"TAK, UWAGA, wystepuje w sprawozdaniu więcej niż jeden raz!!!","BRAK"))</f>
        <v>BRAK</v>
      </c>
      <c r="C1514" s="53" t="s">
        <v>1605</v>
      </c>
      <c r="D1514" s="53" t="s">
        <v>1690</v>
      </c>
      <c r="E1514" s="53" t="s">
        <v>1639</v>
      </c>
      <c r="F1514" s="53" t="s">
        <v>3193</v>
      </c>
      <c r="G1514" s="53" t="s">
        <v>1690</v>
      </c>
      <c r="H1514" s="53" t="s">
        <v>1690</v>
      </c>
      <c r="I1514" s="53" t="s">
        <v>1635</v>
      </c>
      <c r="J1514" s="53" t="s">
        <v>1636</v>
      </c>
      <c r="K1514" s="53" t="s">
        <v>1690</v>
      </c>
      <c r="L1514" s="53" t="s">
        <v>3617</v>
      </c>
      <c r="M1514" s="53" t="s">
        <v>6415</v>
      </c>
      <c r="N1514" s="53" t="s">
        <v>6416</v>
      </c>
      <c r="O1514" s="54">
        <v>87063</v>
      </c>
      <c r="P1514" s="53" t="s">
        <v>6417</v>
      </c>
      <c r="Q1514" s="53">
        <v>1</v>
      </c>
      <c r="R1514" s="55">
        <v>51.849499999999999</v>
      </c>
      <c r="S1514" s="55">
        <v>16.570399999999999</v>
      </c>
      <c r="T1514" s="55">
        <v>51.781399999999998</v>
      </c>
      <c r="U1514" s="55">
        <v>16.533000000000001</v>
      </c>
      <c r="V1514" s="53" t="s">
        <v>96</v>
      </c>
      <c r="W1514" s="85">
        <v>4.9400000000000004</v>
      </c>
      <c r="X1514" s="87">
        <v>5.8</v>
      </c>
      <c r="Y1514" s="1" t="s">
        <v>7844</v>
      </c>
    </row>
    <row r="1515" spans="1:25" ht="50.1" hidden="1" customHeight="1" x14ac:dyDescent="0.25">
      <c r="A1515" s="53" t="s">
        <v>96</v>
      </c>
      <c r="B1515" s="53" t="str">
        <f>IF(COUNTIF('Aglomeracje 2022 r.'!$C$13:$C$207,' Dane pomocnicze (ze spr. 21)'!C1515)=1,"TAK",IF(COUNTIF('Aglomeracje 2022 r.'!$C$13:$C$207,' Dane pomocnicze (ze spr. 21)'!C1515)&gt;1,"TAK, UWAGA, wystepuje w sprawozdaniu więcej niż jeden raz!!!","BRAK"))</f>
        <v>BRAK</v>
      </c>
      <c r="C1515" s="53" t="s">
        <v>1606</v>
      </c>
      <c r="D1515" s="53" t="s">
        <v>3216</v>
      </c>
      <c r="E1515" s="53" t="s">
        <v>1639</v>
      </c>
      <c r="F1515" s="53" t="s">
        <v>3193</v>
      </c>
      <c r="G1515" s="53" t="s">
        <v>3217</v>
      </c>
      <c r="H1515" s="53" t="s">
        <v>96</v>
      </c>
      <c r="I1515" s="53" t="s">
        <v>1635</v>
      </c>
      <c r="J1515" s="53" t="s">
        <v>1636</v>
      </c>
      <c r="K1515" s="53" t="s">
        <v>3216</v>
      </c>
      <c r="L1515" s="53" t="s">
        <v>3669</v>
      </c>
      <c r="M1515" s="53" t="s">
        <v>3216</v>
      </c>
      <c r="N1515" s="53" t="s">
        <v>6444</v>
      </c>
      <c r="O1515" s="54">
        <v>42932</v>
      </c>
      <c r="P1515" s="53" t="s">
        <v>6445</v>
      </c>
      <c r="Q1515" s="53">
        <v>1</v>
      </c>
      <c r="R1515" s="55">
        <v>51.691800000000001</v>
      </c>
      <c r="S1515" s="55">
        <v>17.4312</v>
      </c>
      <c r="T1515" s="55">
        <v>51.701700000000002</v>
      </c>
      <c r="U1515" s="55">
        <v>17.405899999999999</v>
      </c>
      <c r="V1515" s="53" t="s">
        <v>96</v>
      </c>
      <c r="W1515" s="85">
        <v>38.1</v>
      </c>
      <c r="X1515" s="87">
        <v>16.2</v>
      </c>
      <c r="Y1515" s="1" t="s">
        <v>7845</v>
      </c>
    </row>
    <row r="1516" spans="1:25" ht="50.1" hidden="1" customHeight="1" x14ac:dyDescent="0.25">
      <c r="A1516" s="53" t="s">
        <v>96</v>
      </c>
      <c r="B1516" s="53" t="str">
        <f>IF(COUNTIF('Aglomeracje 2022 r.'!$C$13:$C$207,' Dane pomocnicze (ze spr. 21)'!C1516)=1,"TAK",IF(COUNTIF('Aglomeracje 2022 r.'!$C$13:$C$207,' Dane pomocnicze (ze spr. 21)'!C1516)&gt;1,"TAK, UWAGA, wystepuje w sprawozdaniu więcej niż jeden raz!!!","BRAK"))</f>
        <v>BRAK</v>
      </c>
      <c r="C1516" s="53" t="s">
        <v>1607</v>
      </c>
      <c r="D1516" s="53" t="s">
        <v>3222</v>
      </c>
      <c r="E1516" s="53" t="s">
        <v>1639</v>
      </c>
      <c r="F1516" s="53" t="s">
        <v>3193</v>
      </c>
      <c r="G1516" s="53" t="s">
        <v>3223</v>
      </c>
      <c r="H1516" s="53" t="s">
        <v>1690</v>
      </c>
      <c r="I1516" s="53" t="s">
        <v>1635</v>
      </c>
      <c r="J1516" s="53" t="s">
        <v>1636</v>
      </c>
      <c r="K1516" s="53" t="s">
        <v>3222</v>
      </c>
      <c r="L1516" s="53" t="s">
        <v>3669</v>
      </c>
      <c r="M1516" s="53" t="s">
        <v>3222</v>
      </c>
      <c r="N1516" s="53" t="s">
        <v>6451</v>
      </c>
      <c r="O1516" s="54">
        <v>44554</v>
      </c>
      <c r="P1516" s="53" t="s">
        <v>6452</v>
      </c>
      <c r="Q1516" s="53">
        <v>1</v>
      </c>
      <c r="R1516" s="55">
        <v>51.427999999999997</v>
      </c>
      <c r="S1516" s="55">
        <v>17.952000000000002</v>
      </c>
      <c r="T1516" s="55">
        <v>51.261400000000002</v>
      </c>
      <c r="U1516" s="55">
        <v>17.5258</v>
      </c>
      <c r="V1516" s="53" t="s">
        <v>96</v>
      </c>
      <c r="W1516" s="85">
        <v>0.7</v>
      </c>
      <c r="X1516" s="87">
        <v>0</v>
      </c>
      <c r="Y1516" s="1" t="s">
        <v>7395</v>
      </c>
    </row>
    <row r="1517" spans="1:25" ht="50.1" hidden="1" customHeight="1" x14ac:dyDescent="0.25">
      <c r="A1517" s="53" t="s">
        <v>96</v>
      </c>
      <c r="B1517" s="53" t="str">
        <f>IF(COUNTIF('Aglomeracje 2022 r.'!$C$13:$C$207,' Dane pomocnicze (ze spr. 21)'!C1517)=1,"TAK",IF(COUNTIF('Aglomeracje 2022 r.'!$C$13:$C$207,' Dane pomocnicze (ze spr. 21)'!C1517)&gt;1,"TAK, UWAGA, wystepuje w sprawozdaniu więcej niż jeden raz!!!","BRAK"))</f>
        <v>BRAK</v>
      </c>
      <c r="C1517" s="53" t="s">
        <v>1608</v>
      </c>
      <c r="D1517" s="53" t="s">
        <v>3226</v>
      </c>
      <c r="E1517" s="53" t="s">
        <v>1639</v>
      </c>
      <c r="F1517" s="53" t="s">
        <v>3193</v>
      </c>
      <c r="G1517" s="53" t="s">
        <v>3227</v>
      </c>
      <c r="H1517" s="53" t="s">
        <v>1690</v>
      </c>
      <c r="I1517" s="53" t="s">
        <v>1635</v>
      </c>
      <c r="J1517" s="53" t="s">
        <v>1636</v>
      </c>
      <c r="K1517" s="53" t="s">
        <v>3226</v>
      </c>
      <c r="L1517" s="53" t="s">
        <v>3669</v>
      </c>
      <c r="M1517" s="53" t="s">
        <v>3226</v>
      </c>
      <c r="N1517" s="53" t="s">
        <v>6456</v>
      </c>
      <c r="O1517" s="54">
        <v>28999</v>
      </c>
      <c r="P1517" s="53" t="s">
        <v>6457</v>
      </c>
      <c r="Q1517" s="53">
        <v>1</v>
      </c>
      <c r="R1517" s="55">
        <v>51.609200000000001</v>
      </c>
      <c r="S1517" s="55">
        <v>16.850100000000001</v>
      </c>
      <c r="T1517" s="55">
        <v>51.343400000000003</v>
      </c>
      <c r="U1517" s="55">
        <v>16.4955</v>
      </c>
      <c r="V1517" s="53" t="s">
        <v>96</v>
      </c>
      <c r="W1517" s="85">
        <v>12.3</v>
      </c>
      <c r="X1517" s="87">
        <v>0</v>
      </c>
      <c r="Y1517" s="1" t="s">
        <v>7540</v>
      </c>
    </row>
    <row r="1518" spans="1:25" ht="50.1" hidden="1" customHeight="1" x14ac:dyDescent="0.25">
      <c r="A1518" s="53" t="s">
        <v>96</v>
      </c>
      <c r="B1518" s="53" t="str">
        <f>IF(COUNTIF('Aglomeracje 2022 r.'!$C$13:$C$207,' Dane pomocnicze (ze spr. 21)'!C1518)=1,"TAK",IF(COUNTIF('Aglomeracje 2022 r.'!$C$13:$C$207,' Dane pomocnicze (ze spr. 21)'!C1518)&gt;1,"TAK, UWAGA, wystepuje w sprawozdaniu więcej niż jeden raz!!!","BRAK"))</f>
        <v>BRAK</v>
      </c>
      <c r="C1518" s="53" t="s">
        <v>1609</v>
      </c>
      <c r="D1518" s="53" t="s">
        <v>3238</v>
      </c>
      <c r="E1518" s="53" t="s">
        <v>1639</v>
      </c>
      <c r="F1518" s="53" t="s">
        <v>3193</v>
      </c>
      <c r="G1518" s="53" t="s">
        <v>3238</v>
      </c>
      <c r="H1518" s="53" t="s">
        <v>1790</v>
      </c>
      <c r="I1518" s="53" t="s">
        <v>1635</v>
      </c>
      <c r="J1518" s="53" t="s">
        <v>1636</v>
      </c>
      <c r="K1518" s="53" t="s">
        <v>3238</v>
      </c>
      <c r="L1518" s="53" t="s">
        <v>3617</v>
      </c>
      <c r="M1518" s="53" t="s">
        <v>6475</v>
      </c>
      <c r="N1518" s="53" t="s">
        <v>6476</v>
      </c>
      <c r="O1518" s="54">
        <v>51724</v>
      </c>
      <c r="P1518" s="53" t="s">
        <v>6477</v>
      </c>
      <c r="Q1518" s="53">
        <v>1</v>
      </c>
      <c r="R1518" s="55">
        <v>52.082900000000002</v>
      </c>
      <c r="S1518" s="55">
        <v>16.641300000000001</v>
      </c>
      <c r="T1518" s="55">
        <v>52.101199999999999</v>
      </c>
      <c r="U1518" s="55">
        <v>16.6252</v>
      </c>
      <c r="V1518" s="53" t="s">
        <v>96</v>
      </c>
      <c r="W1518" s="85">
        <v>6</v>
      </c>
      <c r="X1518" s="87">
        <v>53</v>
      </c>
      <c r="Y1518" s="1" t="s">
        <v>7846</v>
      </c>
    </row>
    <row r="1519" spans="1:25" ht="50.1" hidden="1" customHeight="1" x14ac:dyDescent="0.25">
      <c r="A1519" s="53" t="s">
        <v>96</v>
      </c>
      <c r="B1519" s="53" t="str">
        <f>IF(COUNTIF('Aglomeracje 2022 r.'!$C$13:$C$207,' Dane pomocnicze (ze spr. 21)'!C1519)=1,"TAK",IF(COUNTIF('Aglomeracje 2022 r.'!$C$13:$C$207,' Dane pomocnicze (ze spr. 21)'!C1519)&gt;1,"TAK, UWAGA, wystepuje w sprawozdaniu więcej niż jeden raz!!!","BRAK"))</f>
        <v>BRAK</v>
      </c>
      <c r="C1519" s="53" t="s">
        <v>1610</v>
      </c>
      <c r="D1519" s="53" t="s">
        <v>3248</v>
      </c>
      <c r="E1519" s="53" t="s">
        <v>1639</v>
      </c>
      <c r="F1519" s="53" t="s">
        <v>3193</v>
      </c>
      <c r="G1519" s="53" t="s">
        <v>3238</v>
      </c>
      <c r="H1519" s="53" t="s">
        <v>1790</v>
      </c>
      <c r="I1519" s="53" t="s">
        <v>1868</v>
      </c>
      <c r="J1519" s="53" t="s">
        <v>1636</v>
      </c>
      <c r="K1519" s="53" t="s">
        <v>6490</v>
      </c>
      <c r="L1519" s="53" t="s">
        <v>3669</v>
      </c>
      <c r="M1519" s="53" t="s">
        <v>6491</v>
      </c>
      <c r="N1519" s="53" t="s">
        <v>6492</v>
      </c>
      <c r="O1519" s="54">
        <v>16618</v>
      </c>
      <c r="P1519" s="53" t="s">
        <v>6493</v>
      </c>
      <c r="Q1519" s="53">
        <v>1</v>
      </c>
      <c r="R1519" s="55">
        <v>52.014800000000001</v>
      </c>
      <c r="S1519" s="55">
        <v>16.529399999999999</v>
      </c>
      <c r="T1519" s="55">
        <v>52.0197</v>
      </c>
      <c r="U1519" s="55">
        <v>16.550799999999999</v>
      </c>
      <c r="V1519" s="53" t="s">
        <v>96</v>
      </c>
      <c r="W1519" s="85">
        <v>0</v>
      </c>
      <c r="X1519" s="87">
        <v>0</v>
      </c>
      <c r="Y1519" s="1" t="s">
        <v>7166</v>
      </c>
    </row>
    <row r="1520" spans="1:25" ht="50.1" hidden="1" customHeight="1" x14ac:dyDescent="0.25">
      <c r="A1520" s="53" t="s">
        <v>96</v>
      </c>
      <c r="B1520" s="53" t="str">
        <f>IF(COUNTIF('Aglomeracje 2022 r.'!$C$13:$C$207,' Dane pomocnicze (ze spr. 21)'!C1520)=1,"TAK",IF(COUNTIF('Aglomeracje 2022 r.'!$C$13:$C$207,' Dane pomocnicze (ze spr. 21)'!C1520)&gt;1,"TAK, UWAGA, wystepuje w sprawozdaniu więcej niż jeden raz!!!","BRAK"))</f>
        <v>BRAK</v>
      </c>
      <c r="C1520" s="53" t="s">
        <v>1611</v>
      </c>
      <c r="D1520" s="53" t="s">
        <v>3261</v>
      </c>
      <c r="E1520" s="53" t="s">
        <v>1745</v>
      </c>
      <c r="F1520" s="53" t="s">
        <v>3193</v>
      </c>
      <c r="G1520" s="53" t="s">
        <v>3214</v>
      </c>
      <c r="H1520" s="53" t="s">
        <v>1690</v>
      </c>
      <c r="I1520" s="53" t="s">
        <v>1635</v>
      </c>
      <c r="J1520" s="53" t="s">
        <v>1636</v>
      </c>
      <c r="K1520" s="53" t="s">
        <v>3261</v>
      </c>
      <c r="L1520" s="53" t="s">
        <v>3641</v>
      </c>
      <c r="M1520" s="53" t="s">
        <v>3261</v>
      </c>
      <c r="N1520" s="53" t="s">
        <v>6516</v>
      </c>
      <c r="O1520" s="54">
        <v>65265</v>
      </c>
      <c r="P1520" s="53">
        <v>0</v>
      </c>
      <c r="Q1520" s="53">
        <v>0</v>
      </c>
      <c r="R1520" s="55">
        <v>51.463000000000001</v>
      </c>
      <c r="S1520" s="55">
        <v>16.59</v>
      </c>
      <c r="T1520" s="55">
        <v>51.779000000000003</v>
      </c>
      <c r="U1520" s="55">
        <v>16.907399999999999</v>
      </c>
      <c r="V1520" s="53" t="s">
        <v>96</v>
      </c>
      <c r="W1520" s="85">
        <v>0</v>
      </c>
      <c r="X1520" s="87">
        <v>0</v>
      </c>
      <c r="Y1520" s="1" t="s">
        <v>7166</v>
      </c>
    </row>
    <row r="1521" spans="1:25" ht="50.1" hidden="1" customHeight="1" x14ac:dyDescent="0.25">
      <c r="A1521" s="53" t="s">
        <v>96</v>
      </c>
      <c r="B1521" s="53" t="str">
        <f>IF(COUNTIF('Aglomeracje 2022 r.'!$C$13:$C$207,' Dane pomocnicze (ze spr. 21)'!C1521)=1,"TAK",IF(COUNTIF('Aglomeracje 2022 r.'!$C$13:$C$207,' Dane pomocnicze (ze spr. 21)'!C1521)&gt;1,"TAK, UWAGA, wystepuje w sprawozdaniu więcej niż jeden raz!!!","BRAK"))</f>
        <v>BRAK</v>
      </c>
      <c r="C1521" s="53" t="s">
        <v>1612</v>
      </c>
      <c r="D1521" s="53" t="s">
        <v>3267</v>
      </c>
      <c r="E1521" s="53" t="s">
        <v>1639</v>
      </c>
      <c r="F1521" s="53" t="s">
        <v>3193</v>
      </c>
      <c r="G1521" s="53" t="s">
        <v>3268</v>
      </c>
      <c r="H1521" s="53" t="s">
        <v>1690</v>
      </c>
      <c r="I1521" s="53" t="s">
        <v>1635</v>
      </c>
      <c r="J1521" s="53" t="s">
        <v>1636</v>
      </c>
      <c r="K1521" s="53" t="s">
        <v>3267</v>
      </c>
      <c r="L1521" s="53" t="s">
        <v>3669</v>
      </c>
      <c r="M1521" s="53" t="s">
        <v>3267</v>
      </c>
      <c r="N1521" s="53" t="s">
        <v>6527</v>
      </c>
      <c r="O1521" s="54">
        <v>7886</v>
      </c>
      <c r="P1521" s="53" t="s">
        <v>6528</v>
      </c>
      <c r="Q1521" s="53">
        <v>1</v>
      </c>
      <c r="R1521" s="55">
        <v>51.573799999999999</v>
      </c>
      <c r="S1521" s="55">
        <v>17.674099999999999</v>
      </c>
      <c r="T1521" s="55">
        <v>51.57</v>
      </c>
      <c r="U1521" s="55">
        <v>17.6493</v>
      </c>
      <c r="V1521" s="53" t="s">
        <v>96</v>
      </c>
      <c r="W1521" s="85">
        <v>0</v>
      </c>
      <c r="X1521" s="87">
        <v>0</v>
      </c>
      <c r="Y1521" s="1" t="s">
        <v>7166</v>
      </c>
    </row>
    <row r="1522" spans="1:25" ht="50.1" hidden="1" customHeight="1" x14ac:dyDescent="0.25">
      <c r="A1522" s="53" t="s">
        <v>96</v>
      </c>
      <c r="B1522" s="53" t="str">
        <f>IF(COUNTIF('Aglomeracje 2022 r.'!$C$13:$C$207,' Dane pomocnicze (ze spr. 21)'!C1522)=1,"TAK",IF(COUNTIF('Aglomeracje 2022 r.'!$C$13:$C$207,' Dane pomocnicze (ze spr. 21)'!C1522)&gt;1,"TAK, UWAGA, wystepuje w sprawozdaniu więcej niż jeden raz!!!","BRAK"))</f>
        <v>BRAK</v>
      </c>
      <c r="C1522" s="53" t="s">
        <v>1613</v>
      </c>
      <c r="D1522" s="53" t="s">
        <v>3276</v>
      </c>
      <c r="E1522" s="53" t="s">
        <v>1639</v>
      </c>
      <c r="F1522" s="53" t="s">
        <v>3193</v>
      </c>
      <c r="G1522" s="53" t="s">
        <v>3217</v>
      </c>
      <c r="H1522" s="53" t="s">
        <v>1690</v>
      </c>
      <c r="I1522" s="53" t="s">
        <v>1635</v>
      </c>
      <c r="J1522" s="53" t="s">
        <v>1636</v>
      </c>
      <c r="K1522" s="53" t="s">
        <v>3276</v>
      </c>
      <c r="L1522" s="53" t="s">
        <v>3669</v>
      </c>
      <c r="M1522" s="53" t="s">
        <v>6540</v>
      </c>
      <c r="N1522" s="53" t="s">
        <v>6541</v>
      </c>
      <c r="O1522" s="54">
        <v>6444</v>
      </c>
      <c r="P1522" s="53" t="s">
        <v>6542</v>
      </c>
      <c r="Q1522" s="53">
        <v>1</v>
      </c>
      <c r="R1522" s="55">
        <v>51.645899999999997</v>
      </c>
      <c r="S1522" s="55">
        <v>17.378699999999998</v>
      </c>
      <c r="T1522" s="55">
        <v>51.650700000000001</v>
      </c>
      <c r="U1522" s="55">
        <v>17.359100000000002</v>
      </c>
      <c r="V1522" s="53" t="s">
        <v>96</v>
      </c>
      <c r="W1522" s="85">
        <v>0.2</v>
      </c>
      <c r="X1522" s="87">
        <v>5</v>
      </c>
      <c r="Y1522" s="1" t="s">
        <v>7847</v>
      </c>
    </row>
    <row r="1523" spans="1:25" ht="50.1" hidden="1" customHeight="1" x14ac:dyDescent="0.25">
      <c r="A1523" s="53" t="s">
        <v>96</v>
      </c>
      <c r="B1523" s="53" t="str">
        <f>IF(COUNTIF('Aglomeracje 2022 r.'!$C$13:$C$207,' Dane pomocnicze (ze spr. 21)'!C1523)=1,"TAK",IF(COUNTIF('Aglomeracje 2022 r.'!$C$13:$C$207,' Dane pomocnicze (ze spr. 21)'!C1523)&gt;1,"TAK, UWAGA, wystepuje w sprawozdaniu więcej niż jeden raz!!!","BRAK"))</f>
        <v>BRAK</v>
      </c>
      <c r="C1523" s="53" t="s">
        <v>1614</v>
      </c>
      <c r="D1523" s="53" t="s">
        <v>3278</v>
      </c>
      <c r="E1523" s="53" t="s">
        <v>1639</v>
      </c>
      <c r="F1523" s="53" t="s">
        <v>3193</v>
      </c>
      <c r="G1523" s="53" t="s">
        <v>3227</v>
      </c>
      <c r="H1523" s="53" t="s">
        <v>1690</v>
      </c>
      <c r="I1523" s="53" t="s">
        <v>1635</v>
      </c>
      <c r="J1523" s="53" t="s">
        <v>1636</v>
      </c>
      <c r="K1523" s="53" t="s">
        <v>3278</v>
      </c>
      <c r="L1523" s="53" t="s">
        <v>3669</v>
      </c>
      <c r="M1523" s="53" t="s">
        <v>3278</v>
      </c>
      <c r="N1523" s="53" t="s">
        <v>6545</v>
      </c>
      <c r="O1523" s="54">
        <v>8964</v>
      </c>
      <c r="P1523" s="53" t="s">
        <v>6546</v>
      </c>
      <c r="Q1523" s="53">
        <v>1</v>
      </c>
      <c r="R1523" s="55">
        <v>51.706400000000002</v>
      </c>
      <c r="S1523" s="55">
        <v>16.7486</v>
      </c>
      <c r="T1523" s="55">
        <v>51.384300000000003</v>
      </c>
      <c r="U1523" s="55">
        <v>17.090399999999999</v>
      </c>
      <c r="V1523" s="53" t="s">
        <v>96</v>
      </c>
      <c r="W1523" s="85">
        <v>0</v>
      </c>
      <c r="X1523" s="87">
        <v>0</v>
      </c>
      <c r="Y1523" s="1" t="s">
        <v>7166</v>
      </c>
    </row>
    <row r="1524" spans="1:25" ht="50.1" hidden="1" customHeight="1" x14ac:dyDescent="0.25">
      <c r="A1524" s="53" t="s">
        <v>96</v>
      </c>
      <c r="B1524" s="53" t="str">
        <f>IF(COUNTIF('Aglomeracje 2022 r.'!$C$13:$C$207,' Dane pomocnicze (ze spr. 21)'!C1524)=1,"TAK",IF(COUNTIF('Aglomeracje 2022 r.'!$C$13:$C$207,' Dane pomocnicze (ze spr. 21)'!C1524)&gt;1,"TAK, UWAGA, wystepuje w sprawozdaniu więcej niż jeden raz!!!","BRAK"))</f>
        <v>BRAK</v>
      </c>
      <c r="C1524" s="53" t="s">
        <v>1615</v>
      </c>
      <c r="D1524" s="53" t="s">
        <v>3283</v>
      </c>
      <c r="E1524" s="53" t="s">
        <v>1639</v>
      </c>
      <c r="F1524" s="53" t="s">
        <v>3193</v>
      </c>
      <c r="G1524" s="53" t="s">
        <v>3227</v>
      </c>
      <c r="H1524" s="53" t="s">
        <v>1690</v>
      </c>
      <c r="I1524" s="53" t="s">
        <v>1635</v>
      </c>
      <c r="J1524" s="53" t="s">
        <v>1636</v>
      </c>
      <c r="K1524" s="53" t="s">
        <v>3283</v>
      </c>
      <c r="L1524" s="53" t="s">
        <v>3669</v>
      </c>
      <c r="M1524" s="53" t="s">
        <v>3283</v>
      </c>
      <c r="N1524" s="53" t="s">
        <v>6551</v>
      </c>
      <c r="O1524" s="54">
        <v>6364</v>
      </c>
      <c r="P1524" s="53" t="s">
        <v>6552</v>
      </c>
      <c r="Q1524" s="53">
        <v>1</v>
      </c>
      <c r="R1524" s="55">
        <v>51.655000000000001</v>
      </c>
      <c r="S1524" s="55">
        <v>16.954799999999999</v>
      </c>
      <c r="T1524" s="55">
        <v>51.633400000000002</v>
      </c>
      <c r="U1524" s="55">
        <v>16.938800000000001</v>
      </c>
      <c r="V1524" s="53" t="s">
        <v>96</v>
      </c>
      <c r="W1524" s="85">
        <v>6.5</v>
      </c>
      <c r="X1524" s="87">
        <v>0</v>
      </c>
      <c r="Y1524" s="1" t="s">
        <v>7848</v>
      </c>
    </row>
    <row r="1525" spans="1:25" ht="50.1" hidden="1" customHeight="1" x14ac:dyDescent="0.25">
      <c r="A1525" s="53" t="s">
        <v>96</v>
      </c>
      <c r="B1525" s="53" t="str">
        <f>IF(COUNTIF('Aglomeracje 2022 r.'!$C$13:$C$207,' Dane pomocnicze (ze spr. 21)'!C1525)=1,"TAK",IF(COUNTIF('Aglomeracje 2022 r.'!$C$13:$C$207,' Dane pomocnicze (ze spr. 21)'!C1525)&gt;1,"TAK, UWAGA, wystepuje w sprawozdaniu więcej niż jeden raz!!!","BRAK"))</f>
        <v>BRAK</v>
      </c>
      <c r="C1525" s="53" t="s">
        <v>1616</v>
      </c>
      <c r="D1525" s="53" t="s">
        <v>3285</v>
      </c>
      <c r="E1525" s="53" t="s">
        <v>1639</v>
      </c>
      <c r="F1525" s="53" t="s">
        <v>3193</v>
      </c>
      <c r="G1525" s="53" t="s">
        <v>3217</v>
      </c>
      <c r="H1525" s="53" t="s">
        <v>1690</v>
      </c>
      <c r="I1525" s="53" t="s">
        <v>1635</v>
      </c>
      <c r="J1525" s="53" t="s">
        <v>1636</v>
      </c>
      <c r="K1525" s="53" t="s">
        <v>3285</v>
      </c>
      <c r="L1525" s="53" t="s">
        <v>3669</v>
      </c>
      <c r="M1525" s="53" t="s">
        <v>3285</v>
      </c>
      <c r="N1525" s="53" t="s">
        <v>6555</v>
      </c>
      <c r="O1525" s="54">
        <v>4019</v>
      </c>
      <c r="P1525" s="53" t="s">
        <v>6556</v>
      </c>
      <c r="Q1525" s="53">
        <v>1</v>
      </c>
      <c r="R1525" s="55">
        <v>51.424799999999998</v>
      </c>
      <c r="S1525" s="55">
        <v>17.133299999999998</v>
      </c>
      <c r="T1525" s="55">
        <v>51.421399999999998</v>
      </c>
      <c r="U1525" s="55">
        <v>17.132999999999999</v>
      </c>
      <c r="V1525" s="53" t="s">
        <v>96</v>
      </c>
      <c r="W1525" s="85">
        <v>0</v>
      </c>
      <c r="X1525" s="87">
        <v>0</v>
      </c>
      <c r="Y1525" s="1" t="s">
        <v>7166</v>
      </c>
    </row>
    <row r="1526" spans="1:25" ht="50.1" hidden="1" customHeight="1" x14ac:dyDescent="0.25">
      <c r="A1526" s="53" t="s">
        <v>96</v>
      </c>
      <c r="B1526" s="53" t="str">
        <f>IF(COUNTIF('Aglomeracje 2022 r.'!$C$13:$C$207,' Dane pomocnicze (ze spr. 21)'!C1526)=1,"TAK",IF(COUNTIF('Aglomeracje 2022 r.'!$C$13:$C$207,' Dane pomocnicze (ze spr. 21)'!C1526)&gt;1,"TAK, UWAGA, wystepuje w sprawozdaniu więcej niż jeden raz!!!","BRAK"))</f>
        <v>BRAK</v>
      </c>
      <c r="C1526" s="53" t="s">
        <v>1617</v>
      </c>
      <c r="D1526" s="53" t="s">
        <v>3293</v>
      </c>
      <c r="E1526" s="53" t="s">
        <v>1639</v>
      </c>
      <c r="F1526" s="53" t="s">
        <v>3193</v>
      </c>
      <c r="G1526" s="53" t="s">
        <v>3214</v>
      </c>
      <c r="H1526" s="53" t="s">
        <v>1690</v>
      </c>
      <c r="I1526" s="53" t="s">
        <v>1635</v>
      </c>
      <c r="J1526" s="53" t="s">
        <v>1636</v>
      </c>
      <c r="K1526" s="53" t="s">
        <v>3293</v>
      </c>
      <c r="L1526" s="53" t="s">
        <v>3715</v>
      </c>
      <c r="M1526" s="53" t="s">
        <v>3293</v>
      </c>
      <c r="N1526" s="53" t="s">
        <v>6569</v>
      </c>
      <c r="O1526" s="54">
        <v>7033</v>
      </c>
      <c r="P1526" s="53" t="s">
        <v>1637</v>
      </c>
      <c r="Q1526" s="53">
        <v>1</v>
      </c>
      <c r="R1526" s="55">
        <v>51.453899999999997</v>
      </c>
      <c r="S1526" s="55">
        <v>17.072099999999999</v>
      </c>
      <c r="T1526" s="55">
        <v>51.753700000000002</v>
      </c>
      <c r="U1526" s="55">
        <v>17.1129</v>
      </c>
      <c r="V1526" s="53" t="s">
        <v>96</v>
      </c>
      <c r="W1526" s="85">
        <v>0</v>
      </c>
      <c r="X1526" s="87">
        <v>0</v>
      </c>
      <c r="Y1526" s="1" t="s">
        <v>7166</v>
      </c>
    </row>
    <row r="1527" spans="1:25" ht="50.1" hidden="1" customHeight="1" x14ac:dyDescent="0.25">
      <c r="A1527" s="53" t="s">
        <v>96</v>
      </c>
      <c r="B1527" s="53" t="str">
        <f>IF(COUNTIF('Aglomeracje 2022 r.'!$C$13:$C$207,' Dane pomocnicze (ze spr. 21)'!C1527)=1,"TAK",IF(COUNTIF('Aglomeracje 2022 r.'!$C$13:$C$207,' Dane pomocnicze (ze spr. 21)'!C1527)&gt;1,"TAK, UWAGA, wystepuje w sprawozdaniu więcej niż jeden raz!!!","BRAK"))</f>
        <v>BRAK</v>
      </c>
      <c r="C1527" s="53" t="s">
        <v>1618</v>
      </c>
      <c r="D1527" s="53" t="s">
        <v>3295</v>
      </c>
      <c r="E1527" s="53" t="s">
        <v>1650</v>
      </c>
      <c r="F1527" s="53" t="s">
        <v>3193</v>
      </c>
      <c r="G1527" s="53" t="s">
        <v>3214</v>
      </c>
      <c r="H1527" s="53" t="s">
        <v>1690</v>
      </c>
      <c r="I1527" s="53" t="s">
        <v>1635</v>
      </c>
      <c r="J1527" s="53" t="s">
        <v>1636</v>
      </c>
      <c r="K1527" s="53" t="s">
        <v>3295</v>
      </c>
      <c r="L1527" s="53" t="s">
        <v>3669</v>
      </c>
      <c r="M1527" s="53" t="s">
        <v>3295</v>
      </c>
      <c r="N1527" s="53" t="s">
        <v>6573</v>
      </c>
      <c r="O1527" s="54">
        <v>8980</v>
      </c>
      <c r="P1527" s="53" t="s">
        <v>6574</v>
      </c>
      <c r="Q1527" s="53">
        <v>2</v>
      </c>
      <c r="R1527" s="55">
        <v>51.765099999999997</v>
      </c>
      <c r="S1527" s="55">
        <v>16.8063</v>
      </c>
      <c r="T1527" s="55">
        <v>0</v>
      </c>
      <c r="U1527" s="55">
        <v>0</v>
      </c>
      <c r="V1527" s="53" t="s">
        <v>96</v>
      </c>
      <c r="W1527" s="85">
        <v>0</v>
      </c>
      <c r="X1527" s="87">
        <v>0</v>
      </c>
      <c r="Y1527" s="1" t="s">
        <v>7166</v>
      </c>
    </row>
    <row r="1528" spans="1:25" ht="50.1" hidden="1" customHeight="1" x14ac:dyDescent="0.25">
      <c r="A1528" s="53" t="s">
        <v>96</v>
      </c>
      <c r="B1528" s="53" t="str">
        <f>IF(COUNTIF('Aglomeracje 2022 r.'!$C$13:$C$207,' Dane pomocnicze (ze spr. 21)'!C1528)=1,"TAK",IF(COUNTIF('Aglomeracje 2022 r.'!$C$13:$C$207,' Dane pomocnicze (ze spr. 21)'!C1528)&gt;1,"TAK, UWAGA, wystepuje w sprawozdaniu więcej niż jeden raz!!!","BRAK"))</f>
        <v>BRAK</v>
      </c>
      <c r="C1528" s="53" t="s">
        <v>1619</v>
      </c>
      <c r="D1528" s="53" t="s">
        <v>3301</v>
      </c>
      <c r="E1528" s="53" t="s">
        <v>1639</v>
      </c>
      <c r="F1528" s="53" t="s">
        <v>3193</v>
      </c>
      <c r="G1528" s="53" t="s">
        <v>3227</v>
      </c>
      <c r="H1528" s="53" t="s">
        <v>1690</v>
      </c>
      <c r="I1528" s="53" t="s">
        <v>1635</v>
      </c>
      <c r="J1528" s="53" t="s">
        <v>1636</v>
      </c>
      <c r="K1528" s="53" t="s">
        <v>3301</v>
      </c>
      <c r="L1528" s="53" t="s">
        <v>3669</v>
      </c>
      <c r="M1528" s="53" t="s">
        <v>3301</v>
      </c>
      <c r="N1528" s="53" t="s">
        <v>6588</v>
      </c>
      <c r="O1528" s="54">
        <v>4997</v>
      </c>
      <c r="P1528" s="53" t="s">
        <v>6589</v>
      </c>
      <c r="Q1528" s="53">
        <v>1</v>
      </c>
      <c r="R1528" s="55">
        <v>51.652200000000001</v>
      </c>
      <c r="S1528" s="55">
        <v>17.162099999999999</v>
      </c>
      <c r="T1528" s="55">
        <v>51.637099999999997</v>
      </c>
      <c r="U1528" s="55">
        <v>17.150300000000001</v>
      </c>
      <c r="V1528" s="53" t="s">
        <v>96</v>
      </c>
      <c r="W1528" s="85">
        <v>0</v>
      </c>
      <c r="X1528" s="87">
        <v>0</v>
      </c>
      <c r="Y1528" s="1" t="s">
        <v>7166</v>
      </c>
    </row>
    <row r="1529" spans="1:25" ht="50.1" hidden="1" customHeight="1" x14ac:dyDescent="0.25">
      <c r="A1529" s="53" t="s">
        <v>96</v>
      </c>
      <c r="B1529" s="53" t="str">
        <f>IF(COUNTIF('Aglomeracje 2022 r.'!$C$13:$C$207,' Dane pomocnicze (ze spr. 21)'!C1529)=1,"TAK",IF(COUNTIF('Aglomeracje 2022 r.'!$C$13:$C$207,' Dane pomocnicze (ze spr. 21)'!C1529)&gt;1,"TAK, UWAGA, wystepuje w sprawozdaniu więcej niż jeden raz!!!","BRAK"))</f>
        <v>BRAK</v>
      </c>
      <c r="C1529" s="53" t="s">
        <v>1620</v>
      </c>
      <c r="D1529" s="53" t="s">
        <v>3305</v>
      </c>
      <c r="E1529" s="53" t="s">
        <v>1639</v>
      </c>
      <c r="F1529" s="53" t="s">
        <v>3193</v>
      </c>
      <c r="G1529" s="53" t="s">
        <v>3217</v>
      </c>
      <c r="H1529" s="53" t="s">
        <v>1690</v>
      </c>
      <c r="I1529" s="53" t="s">
        <v>1635</v>
      </c>
      <c r="J1529" s="53" t="s">
        <v>1636</v>
      </c>
      <c r="K1529" s="53" t="s">
        <v>3305</v>
      </c>
      <c r="L1529" s="53" t="s">
        <v>3669</v>
      </c>
      <c r="M1529" s="53" t="s">
        <v>3305</v>
      </c>
      <c r="N1529" s="53" t="s">
        <v>6597</v>
      </c>
      <c r="O1529" s="54">
        <v>6628</v>
      </c>
      <c r="P1529" s="53" t="s">
        <v>6598</v>
      </c>
      <c r="Q1529" s="53">
        <v>1</v>
      </c>
      <c r="R1529" s="55">
        <v>51.825200000000002</v>
      </c>
      <c r="S1529" s="55">
        <v>17.454000000000001</v>
      </c>
      <c r="T1529" s="55">
        <v>51.818100000000001</v>
      </c>
      <c r="U1529" s="55">
        <v>17.441700000000001</v>
      </c>
      <c r="V1529" s="53" t="s">
        <v>96</v>
      </c>
      <c r="W1529" s="85">
        <v>0</v>
      </c>
      <c r="X1529" s="87">
        <v>0</v>
      </c>
      <c r="Y1529" s="1" t="s">
        <v>7166</v>
      </c>
    </row>
    <row r="1530" spans="1:25" ht="50.1" hidden="1" customHeight="1" x14ac:dyDescent="0.25">
      <c r="A1530" s="53" t="s">
        <v>96</v>
      </c>
      <c r="B1530" s="53" t="str">
        <f>IF(COUNTIF('Aglomeracje 2022 r.'!$C$13:$C$207,' Dane pomocnicze (ze spr. 21)'!C1530)=1,"TAK",IF(COUNTIF('Aglomeracje 2022 r.'!$C$13:$C$207,' Dane pomocnicze (ze spr. 21)'!C1530)&gt;1,"TAK, UWAGA, wystepuje w sprawozdaniu więcej niż jeden raz!!!","BRAK"))</f>
        <v>BRAK</v>
      </c>
      <c r="C1530" s="53" t="s">
        <v>1621</v>
      </c>
      <c r="D1530" s="53" t="s">
        <v>3312</v>
      </c>
      <c r="E1530" s="53" t="s">
        <v>1639</v>
      </c>
      <c r="F1530" s="53" t="s">
        <v>3193</v>
      </c>
      <c r="G1530" s="53" t="s">
        <v>3214</v>
      </c>
      <c r="H1530" s="53" t="s">
        <v>1690</v>
      </c>
      <c r="I1530" s="53" t="s">
        <v>1635</v>
      </c>
      <c r="J1530" s="53" t="s">
        <v>1636</v>
      </c>
      <c r="K1530" s="53" t="s">
        <v>3312</v>
      </c>
      <c r="L1530" s="53" t="s">
        <v>3669</v>
      </c>
      <c r="M1530" s="53" t="s">
        <v>3312</v>
      </c>
      <c r="N1530" s="53" t="s">
        <v>6608</v>
      </c>
      <c r="O1530" s="54">
        <v>2441</v>
      </c>
      <c r="P1530" s="53" t="s">
        <v>6609</v>
      </c>
      <c r="Q1530" s="53">
        <v>1</v>
      </c>
      <c r="R1530" s="55">
        <v>51.821800000000003</v>
      </c>
      <c r="S1530" s="55">
        <v>17.230699999999999</v>
      </c>
      <c r="T1530" s="55">
        <v>51.821800000000003</v>
      </c>
      <c r="U1530" s="55">
        <v>17.230699999999999</v>
      </c>
      <c r="V1530" s="53" t="s">
        <v>96</v>
      </c>
      <c r="W1530" s="85">
        <v>0</v>
      </c>
      <c r="X1530" s="87">
        <v>0</v>
      </c>
      <c r="Y1530" s="1" t="s">
        <v>7166</v>
      </c>
    </row>
    <row r="1531" spans="1:25" ht="50.1" hidden="1" customHeight="1" x14ac:dyDescent="0.25">
      <c r="A1531" s="53" t="s">
        <v>96</v>
      </c>
      <c r="B1531" s="53" t="str">
        <f>IF(COUNTIF('Aglomeracje 2022 r.'!$C$13:$C$207,' Dane pomocnicze (ze spr. 21)'!C1531)=1,"TAK",IF(COUNTIF('Aglomeracje 2022 r.'!$C$13:$C$207,' Dane pomocnicze (ze spr. 21)'!C1531)&gt;1,"TAK, UWAGA, wystepuje w sprawozdaniu więcej niż jeden raz!!!","BRAK"))</f>
        <v>BRAK</v>
      </c>
      <c r="C1531" s="53" t="s">
        <v>1622</v>
      </c>
      <c r="D1531" s="53" t="s">
        <v>3319</v>
      </c>
      <c r="E1531" s="53" t="s">
        <v>1650</v>
      </c>
      <c r="F1531" s="53" t="s">
        <v>3193</v>
      </c>
      <c r="G1531" s="53" t="s">
        <v>3212</v>
      </c>
      <c r="H1531" s="53" t="s">
        <v>1790</v>
      </c>
      <c r="I1531" s="53" t="s">
        <v>1635</v>
      </c>
      <c r="J1531" s="53" t="s">
        <v>1636</v>
      </c>
      <c r="K1531" s="53" t="s">
        <v>3319</v>
      </c>
      <c r="L1531" s="53" t="s">
        <v>3715</v>
      </c>
      <c r="M1531" s="53" t="s">
        <v>3319</v>
      </c>
      <c r="N1531" s="53" t="s">
        <v>6623</v>
      </c>
      <c r="O1531" s="54">
        <v>10333</v>
      </c>
      <c r="P1531" s="53">
        <v>0</v>
      </c>
      <c r="Q1531" s="53">
        <v>2</v>
      </c>
      <c r="R1531" s="55">
        <v>52.002400000000002</v>
      </c>
      <c r="S1531" s="55">
        <v>16.180199999999999</v>
      </c>
      <c r="T1531" s="55">
        <v>0</v>
      </c>
      <c r="U1531" s="55">
        <v>0</v>
      </c>
      <c r="V1531" s="53" t="s">
        <v>96</v>
      </c>
      <c r="W1531" s="85">
        <v>1.1499999999999999</v>
      </c>
      <c r="X1531" s="87">
        <v>0</v>
      </c>
      <c r="Y1531" s="1" t="s">
        <v>7849</v>
      </c>
    </row>
    <row r="1532" spans="1:25" ht="50.1" hidden="1" customHeight="1" x14ac:dyDescent="0.25">
      <c r="A1532" s="53" t="s">
        <v>96</v>
      </c>
      <c r="B1532" s="53" t="str">
        <f>IF(COUNTIF('Aglomeracje 2022 r.'!$C$13:$C$207,' Dane pomocnicze (ze spr. 21)'!C1532)=1,"TAK",IF(COUNTIF('Aglomeracje 2022 r.'!$C$13:$C$207,' Dane pomocnicze (ze spr. 21)'!C1532)&gt;1,"TAK, UWAGA, wystepuje w sprawozdaniu więcej niż jeden raz!!!","BRAK"))</f>
        <v>BRAK</v>
      </c>
      <c r="C1532" s="53" t="s">
        <v>1623</v>
      </c>
      <c r="D1532" s="53" t="s">
        <v>3322</v>
      </c>
      <c r="E1532" s="53" t="s">
        <v>1639</v>
      </c>
      <c r="F1532" s="53" t="s">
        <v>3193</v>
      </c>
      <c r="G1532" s="53" t="s">
        <v>3287</v>
      </c>
      <c r="H1532" s="53" t="s">
        <v>1690</v>
      </c>
      <c r="I1532" s="53" t="s">
        <v>1635</v>
      </c>
      <c r="J1532" s="53" t="s">
        <v>1636</v>
      </c>
      <c r="K1532" s="53" t="s">
        <v>3322</v>
      </c>
      <c r="L1532" s="53" t="s">
        <v>3669</v>
      </c>
      <c r="M1532" s="53" t="s">
        <v>3322</v>
      </c>
      <c r="N1532" s="53" t="s">
        <v>6628</v>
      </c>
      <c r="O1532" s="54">
        <v>9041</v>
      </c>
      <c r="P1532" s="53" t="s">
        <v>6629</v>
      </c>
      <c r="Q1532" s="53">
        <v>1</v>
      </c>
      <c r="R1532" s="55">
        <v>51.786200000000001</v>
      </c>
      <c r="S1532" s="55">
        <v>16.666799999999999</v>
      </c>
      <c r="T1532" s="55">
        <v>51.780200000000001</v>
      </c>
      <c r="U1532" s="55">
        <v>16.660599999999999</v>
      </c>
      <c r="V1532" s="53" t="s">
        <v>96</v>
      </c>
      <c r="W1532" s="85">
        <v>1</v>
      </c>
      <c r="X1532" s="87">
        <v>2</v>
      </c>
      <c r="Y1532" s="1" t="s">
        <v>7604</v>
      </c>
    </row>
    <row r="1533" spans="1:25" ht="50.1" hidden="1" customHeight="1" x14ac:dyDescent="0.25">
      <c r="A1533" s="53" t="s">
        <v>96</v>
      </c>
      <c r="B1533" s="53" t="str">
        <f>IF(COUNTIF('Aglomeracje 2022 r.'!$C$13:$C$207,' Dane pomocnicze (ze spr. 21)'!C1533)=1,"TAK",IF(COUNTIF('Aglomeracje 2022 r.'!$C$13:$C$207,' Dane pomocnicze (ze spr. 21)'!C1533)&gt;1,"TAK, UWAGA, wystepuje w sprawozdaniu więcej niż jeden raz!!!","BRAK"))</f>
        <v>BRAK</v>
      </c>
      <c r="C1533" s="53" t="s">
        <v>1624</v>
      </c>
      <c r="D1533" s="53" t="s">
        <v>3343</v>
      </c>
      <c r="E1533" s="53" t="s">
        <v>1639</v>
      </c>
      <c r="F1533" s="53" t="s">
        <v>3193</v>
      </c>
      <c r="G1533" s="53" t="s">
        <v>3223</v>
      </c>
      <c r="H1533" s="53" t="s">
        <v>1690</v>
      </c>
      <c r="I1533" s="53" t="s">
        <v>1657</v>
      </c>
      <c r="J1533" s="53" t="s">
        <v>1636</v>
      </c>
      <c r="K1533" s="53" t="s">
        <v>3343</v>
      </c>
      <c r="L1533" s="53" t="s">
        <v>3715</v>
      </c>
      <c r="M1533" s="53" t="s">
        <v>6662</v>
      </c>
      <c r="N1533" s="53" t="s">
        <v>6663</v>
      </c>
      <c r="O1533" s="54">
        <v>3771</v>
      </c>
      <c r="P1533" s="53" t="s">
        <v>6664</v>
      </c>
      <c r="Q1533" s="53">
        <v>1</v>
      </c>
      <c r="R1533" s="55">
        <v>51.37</v>
      </c>
      <c r="S1533" s="55">
        <v>17.837700000000002</v>
      </c>
      <c r="T1533" s="55">
        <v>51.381</v>
      </c>
      <c r="U1533" s="55">
        <v>17.759499999999999</v>
      </c>
      <c r="V1533" s="53" t="s">
        <v>96</v>
      </c>
      <c r="W1533" s="85">
        <v>0</v>
      </c>
      <c r="X1533" s="87">
        <v>0</v>
      </c>
      <c r="Y1533" s="1" t="s">
        <v>7166</v>
      </c>
    </row>
    <row r="1534" spans="1:25" ht="50.1" hidden="1" customHeight="1" x14ac:dyDescent="0.25">
      <c r="A1534" s="53" t="s">
        <v>96</v>
      </c>
      <c r="B1534" s="53" t="str">
        <f>IF(COUNTIF('Aglomeracje 2022 r.'!$C$13:$C$207,' Dane pomocnicze (ze spr. 21)'!C1534)=1,"TAK",IF(COUNTIF('Aglomeracje 2022 r.'!$C$13:$C$207,' Dane pomocnicze (ze spr. 21)'!C1534)&gt;1,"TAK, UWAGA, wystepuje w sprawozdaniu więcej niż jeden raz!!!","BRAK"))</f>
        <v>BRAK</v>
      </c>
      <c r="C1534" s="53" t="s">
        <v>1625</v>
      </c>
      <c r="D1534" s="53" t="s">
        <v>3361</v>
      </c>
      <c r="E1534" s="53" t="s">
        <v>1639</v>
      </c>
      <c r="F1534" s="53" t="s">
        <v>3193</v>
      </c>
      <c r="G1534" s="53" t="s">
        <v>3217</v>
      </c>
      <c r="H1534" s="53" t="s">
        <v>1690</v>
      </c>
      <c r="I1534" s="53" t="s">
        <v>1635</v>
      </c>
      <c r="J1534" s="53" t="s">
        <v>1636</v>
      </c>
      <c r="K1534" s="53" t="s">
        <v>3361</v>
      </c>
      <c r="L1534" s="53" t="s">
        <v>3617</v>
      </c>
      <c r="M1534" s="53" t="s">
        <v>3361</v>
      </c>
      <c r="N1534" s="53" t="s">
        <v>6703</v>
      </c>
      <c r="O1534" s="54">
        <v>2855</v>
      </c>
      <c r="P1534" s="53" t="s">
        <v>6704</v>
      </c>
      <c r="Q1534" s="53">
        <v>1</v>
      </c>
      <c r="R1534" s="55">
        <v>51.604300000000002</v>
      </c>
      <c r="S1534" s="55">
        <v>17.520299999999999</v>
      </c>
      <c r="T1534" s="55">
        <v>51.604300000000002</v>
      </c>
      <c r="U1534" s="55">
        <v>17.519400000000001</v>
      </c>
      <c r="V1534" s="53" t="s">
        <v>96</v>
      </c>
      <c r="W1534" s="85">
        <v>0</v>
      </c>
      <c r="X1534" s="87">
        <v>0</v>
      </c>
      <c r="Y1534" s="1" t="s">
        <v>7166</v>
      </c>
    </row>
    <row r="1535" spans="1:25" ht="50.1" hidden="1" customHeight="1" x14ac:dyDescent="0.25">
      <c r="A1535" s="53" t="s">
        <v>96</v>
      </c>
      <c r="B1535" s="53" t="str">
        <f>IF(COUNTIF('Aglomeracje 2022 r.'!$C$13:$C$207,' Dane pomocnicze (ze spr. 21)'!C1535)=1,"TAK",IF(COUNTIF('Aglomeracje 2022 r.'!$C$13:$C$207,' Dane pomocnicze (ze spr. 21)'!C1535)&gt;1,"TAK, UWAGA, wystepuje w sprawozdaniu więcej niż jeden raz!!!","BRAK"))</f>
        <v>BRAK</v>
      </c>
      <c r="C1535" s="53" t="s">
        <v>1626</v>
      </c>
      <c r="D1535" s="53" t="s">
        <v>3362</v>
      </c>
      <c r="E1535" s="53" t="s">
        <v>1639</v>
      </c>
      <c r="F1535" s="53" t="s">
        <v>3193</v>
      </c>
      <c r="G1535" s="53" t="s">
        <v>3287</v>
      </c>
      <c r="H1535" s="53" t="s">
        <v>1790</v>
      </c>
      <c r="I1535" s="53" t="s">
        <v>1635</v>
      </c>
      <c r="J1535" s="53" t="s">
        <v>1636</v>
      </c>
      <c r="K1535" s="53" t="s">
        <v>3362</v>
      </c>
      <c r="L1535" s="53" t="s">
        <v>3715</v>
      </c>
      <c r="M1535" s="53" t="s">
        <v>3362</v>
      </c>
      <c r="N1535" s="53" t="s">
        <v>6705</v>
      </c>
      <c r="O1535" s="54">
        <v>12530</v>
      </c>
      <c r="P1535" s="53" t="s">
        <v>6706</v>
      </c>
      <c r="Q1535" s="53">
        <v>1</v>
      </c>
      <c r="R1535" s="55">
        <v>51.930700000000002</v>
      </c>
      <c r="S1535" s="55">
        <v>16.367599999999999</v>
      </c>
      <c r="T1535" s="55">
        <v>51.958300000000001</v>
      </c>
      <c r="U1535" s="55">
        <v>16.353000000000002</v>
      </c>
      <c r="V1535" s="53" t="s">
        <v>96</v>
      </c>
      <c r="W1535" s="85">
        <v>18.8</v>
      </c>
      <c r="X1535" s="87">
        <v>0</v>
      </c>
      <c r="Y1535" s="1" t="s">
        <v>7850</v>
      </c>
    </row>
    <row r="1536" spans="1:25" ht="50.1" hidden="1" customHeight="1" x14ac:dyDescent="0.25">
      <c r="A1536" s="53" t="s">
        <v>96</v>
      </c>
      <c r="B1536" s="53" t="str">
        <f>IF(COUNTIF('Aglomeracje 2022 r.'!$C$13:$C$207,' Dane pomocnicze (ze spr. 21)'!C1536)=1,"TAK",IF(COUNTIF('Aglomeracje 2022 r.'!$C$13:$C$207,' Dane pomocnicze (ze spr. 21)'!C1536)&gt;1,"TAK, UWAGA, wystepuje w sprawozdaniu więcej niż jeden raz!!!","BRAK"))</f>
        <v>BRAK</v>
      </c>
      <c r="C1536" s="53" t="s">
        <v>1627</v>
      </c>
      <c r="D1536" s="53" t="s">
        <v>3381</v>
      </c>
      <c r="E1536" s="53" t="s">
        <v>1650</v>
      </c>
      <c r="F1536" s="53" t="s">
        <v>3193</v>
      </c>
      <c r="G1536" s="53" t="s">
        <v>3227</v>
      </c>
      <c r="H1536" s="53" t="s">
        <v>3216</v>
      </c>
      <c r="I1536" s="53" t="s">
        <v>1635</v>
      </c>
      <c r="J1536" s="53" t="s">
        <v>1636</v>
      </c>
      <c r="K1536" s="53" t="s">
        <v>3381</v>
      </c>
      <c r="L1536" s="53" t="s">
        <v>3715</v>
      </c>
      <c r="M1536" s="53" t="s">
        <v>6738</v>
      </c>
      <c r="N1536" s="53" t="s">
        <v>6739</v>
      </c>
      <c r="O1536" s="54">
        <v>6286</v>
      </c>
      <c r="P1536" s="53" t="s">
        <v>6740</v>
      </c>
      <c r="Q1536" s="53">
        <v>2</v>
      </c>
      <c r="R1536" s="55">
        <v>51.614400000000003</v>
      </c>
      <c r="S1536" s="55">
        <v>17.057099999999998</v>
      </c>
      <c r="T1536" s="55">
        <v>0</v>
      </c>
      <c r="U1536" s="55">
        <v>0</v>
      </c>
      <c r="V1536" s="53" t="s">
        <v>96</v>
      </c>
      <c r="W1536" s="85">
        <v>2.15</v>
      </c>
      <c r="X1536" s="87">
        <v>0</v>
      </c>
      <c r="Y1536" s="1" t="s">
        <v>7851</v>
      </c>
    </row>
    <row r="1537" spans="1:25" ht="50.1" hidden="1" customHeight="1" x14ac:dyDescent="0.25">
      <c r="A1537" s="53" t="s">
        <v>96</v>
      </c>
      <c r="B1537" s="53" t="str">
        <f>IF(COUNTIF('Aglomeracje 2022 r.'!$C$13:$C$207,' Dane pomocnicze (ze spr. 21)'!C1537)=1,"TAK",IF(COUNTIF('Aglomeracje 2022 r.'!$C$13:$C$207,' Dane pomocnicze (ze spr. 21)'!C1537)&gt;1,"TAK, UWAGA, wystepuje w sprawozdaniu więcej niż jeden raz!!!","BRAK"))</f>
        <v>BRAK</v>
      </c>
      <c r="C1537" s="53" t="s">
        <v>1628</v>
      </c>
      <c r="D1537" s="53" t="s">
        <v>3382</v>
      </c>
      <c r="E1537" s="53" t="s">
        <v>1639</v>
      </c>
      <c r="F1537" s="53" t="s">
        <v>3193</v>
      </c>
      <c r="G1537" s="53" t="s">
        <v>3221</v>
      </c>
      <c r="H1537" s="53" t="s">
        <v>96</v>
      </c>
      <c r="I1537" s="53" t="s">
        <v>1635</v>
      </c>
      <c r="J1537" s="53" t="s">
        <v>1636</v>
      </c>
      <c r="K1537" s="53" t="s">
        <v>3382</v>
      </c>
      <c r="L1537" s="53" t="s">
        <v>3715</v>
      </c>
      <c r="M1537" s="53" t="s">
        <v>3382</v>
      </c>
      <c r="N1537" s="53" t="s">
        <v>6741</v>
      </c>
      <c r="O1537" s="54">
        <v>2435</v>
      </c>
      <c r="P1537" s="53" t="s">
        <v>6742</v>
      </c>
      <c r="Q1537" s="53">
        <v>1</v>
      </c>
      <c r="R1537" s="55">
        <v>51.272500000000001</v>
      </c>
      <c r="S1537" s="55">
        <v>17.810400000000001</v>
      </c>
      <c r="T1537" s="55">
        <v>51.168700000000001</v>
      </c>
      <c r="U1537" s="55">
        <v>17.491700000000002</v>
      </c>
      <c r="V1537" s="53" t="s">
        <v>96</v>
      </c>
      <c r="W1537" s="85">
        <v>18.100000000000001</v>
      </c>
      <c r="X1537" s="87">
        <v>0</v>
      </c>
      <c r="Y1537" s="1" t="s">
        <v>7852</v>
      </c>
    </row>
    <row r="1538" spans="1:25" ht="50.1" hidden="1" customHeight="1" x14ac:dyDescent="0.25">
      <c r="A1538" s="53" t="s">
        <v>96</v>
      </c>
      <c r="B1538" s="53" t="str">
        <f>IF(COUNTIF('Aglomeracje 2022 r.'!$C$13:$C$207,' Dane pomocnicze (ze spr. 21)'!C1538)=1,"TAK",IF(COUNTIF('Aglomeracje 2022 r.'!$C$13:$C$207,' Dane pomocnicze (ze spr. 21)'!C1538)&gt;1,"TAK, UWAGA, wystepuje w sprawozdaniu więcej niż jeden raz!!!","BRAK"))</f>
        <v>BRAK</v>
      </c>
      <c r="C1538" s="53" t="s">
        <v>1629</v>
      </c>
      <c r="D1538" s="53" t="s">
        <v>3387</v>
      </c>
      <c r="E1538" s="53" t="s">
        <v>1639</v>
      </c>
      <c r="F1538" s="53" t="s">
        <v>3193</v>
      </c>
      <c r="G1538" s="53" t="s">
        <v>3217</v>
      </c>
      <c r="H1538" s="53" t="s">
        <v>1775</v>
      </c>
      <c r="I1538" s="53" t="s">
        <v>1657</v>
      </c>
      <c r="J1538" s="53" t="s">
        <v>1636</v>
      </c>
      <c r="K1538" s="53" t="s">
        <v>3387</v>
      </c>
      <c r="L1538" s="53" t="s">
        <v>3715</v>
      </c>
      <c r="M1538" s="53" t="s">
        <v>3387</v>
      </c>
      <c r="N1538" s="53" t="s">
        <v>6753</v>
      </c>
      <c r="O1538" s="54">
        <v>2962</v>
      </c>
      <c r="P1538" s="53" t="s">
        <v>6754</v>
      </c>
      <c r="Q1538" s="53">
        <v>1</v>
      </c>
      <c r="R1538" s="55">
        <v>51.465000000000003</v>
      </c>
      <c r="S1538" s="55">
        <v>17.3019</v>
      </c>
      <c r="T1538" s="55">
        <v>51.4724</v>
      </c>
      <c r="U1538" s="55">
        <v>17.4724</v>
      </c>
      <c r="V1538" s="53" t="s">
        <v>96</v>
      </c>
      <c r="W1538" s="85">
        <v>3</v>
      </c>
      <c r="X1538" s="87">
        <v>0</v>
      </c>
      <c r="Y1538" s="1" t="s">
        <v>7599</v>
      </c>
    </row>
    <row r="1539" spans="1:25" ht="50.1" hidden="1" customHeight="1" x14ac:dyDescent="0.25">
      <c r="A1539" s="53" t="s">
        <v>96</v>
      </c>
      <c r="B1539" s="53" t="str">
        <f>IF(COUNTIF('Aglomeracje 2022 r.'!$C$13:$C$207,' Dane pomocnicze (ze spr. 21)'!C1539)=1,"TAK",IF(COUNTIF('Aglomeracje 2022 r.'!$C$13:$C$207,' Dane pomocnicze (ze spr. 21)'!C1539)&gt;1,"TAK, UWAGA, wystepuje w sprawozdaniu więcej niż jeden raz!!!","BRAK"))</f>
        <v>BRAK</v>
      </c>
      <c r="C1539" s="53" t="s">
        <v>1630</v>
      </c>
      <c r="D1539" s="53" t="s">
        <v>3388</v>
      </c>
      <c r="E1539" s="53" t="s">
        <v>1639</v>
      </c>
      <c r="F1539" s="53" t="s">
        <v>3193</v>
      </c>
      <c r="G1539" s="53" t="s">
        <v>3287</v>
      </c>
      <c r="H1539" s="53" t="s">
        <v>1690</v>
      </c>
      <c r="I1539" s="53" t="s">
        <v>1635</v>
      </c>
      <c r="J1539" s="53" t="s">
        <v>1636</v>
      </c>
      <c r="K1539" s="53" t="s">
        <v>3388</v>
      </c>
      <c r="L1539" s="53" t="s">
        <v>3715</v>
      </c>
      <c r="M1539" s="53" t="s">
        <v>3388</v>
      </c>
      <c r="N1539" s="53" t="s">
        <v>6755</v>
      </c>
      <c r="O1539" s="54">
        <v>5788</v>
      </c>
      <c r="P1539" s="53" t="s">
        <v>6756</v>
      </c>
      <c r="Q1539" s="53">
        <v>1</v>
      </c>
      <c r="R1539" s="55">
        <v>51.859499999999997</v>
      </c>
      <c r="S1539" s="55">
        <v>16.8429</v>
      </c>
      <c r="T1539" s="55">
        <v>51.869500000000002</v>
      </c>
      <c r="U1539" s="55">
        <v>16.827500000000001</v>
      </c>
      <c r="V1539" s="53" t="s">
        <v>96</v>
      </c>
      <c r="W1539" s="85">
        <v>1.5</v>
      </c>
      <c r="X1539" s="87">
        <v>0</v>
      </c>
      <c r="Y1539" s="1" t="s">
        <v>7348</v>
      </c>
    </row>
    <row r="1540" spans="1:25" ht="50.1" hidden="1" customHeight="1" x14ac:dyDescent="0.25">
      <c r="A1540" s="53" t="s">
        <v>96</v>
      </c>
      <c r="B1540" s="53" t="str">
        <f>IF(COUNTIF('Aglomeracje 2022 r.'!$C$13:$C$207,' Dane pomocnicze (ze spr. 21)'!C1540)=1,"TAK",IF(COUNTIF('Aglomeracje 2022 r.'!$C$13:$C$207,' Dane pomocnicze (ze spr. 21)'!C1540)&gt;1,"TAK, UWAGA, wystepuje w sprawozdaniu więcej niż jeden raz!!!","BRAK"))</f>
        <v>BRAK</v>
      </c>
      <c r="C1540" s="53" t="s">
        <v>1631</v>
      </c>
      <c r="D1540" s="53" t="s">
        <v>3393</v>
      </c>
      <c r="E1540" s="53" t="s">
        <v>1639</v>
      </c>
      <c r="F1540" s="53" t="s">
        <v>3193</v>
      </c>
      <c r="G1540" s="53" t="s">
        <v>3287</v>
      </c>
      <c r="H1540" s="53" t="s">
        <v>1790</v>
      </c>
      <c r="I1540" s="53" t="s">
        <v>1635</v>
      </c>
      <c r="J1540" s="53" t="s">
        <v>1636</v>
      </c>
      <c r="K1540" s="53" t="s">
        <v>3393</v>
      </c>
      <c r="L1540" s="53" t="s">
        <v>3715</v>
      </c>
      <c r="M1540" s="53" t="s">
        <v>3393</v>
      </c>
      <c r="N1540" s="53" t="s">
        <v>6764</v>
      </c>
      <c r="O1540" s="54">
        <v>3369</v>
      </c>
      <c r="P1540" s="53" t="s">
        <v>6765</v>
      </c>
      <c r="Q1540" s="53">
        <v>1</v>
      </c>
      <c r="R1540" s="55">
        <v>51.917099999999998</v>
      </c>
      <c r="S1540" s="55">
        <v>16.188600000000001</v>
      </c>
      <c r="T1540" s="55">
        <v>51.918300000000002</v>
      </c>
      <c r="U1540" s="55">
        <v>16.176500000000001</v>
      </c>
      <c r="V1540" s="53" t="s">
        <v>96</v>
      </c>
      <c r="W1540" s="85">
        <v>1.5</v>
      </c>
      <c r="X1540" s="87">
        <v>0</v>
      </c>
      <c r="Y1540" s="1" t="s">
        <v>7348</v>
      </c>
    </row>
    <row r="1541" spans="1:25" ht="50.1" hidden="1" customHeight="1" x14ac:dyDescent="0.25">
      <c r="A1541" s="53" t="s">
        <v>86</v>
      </c>
      <c r="B1541" s="53" t="str">
        <f>IF(COUNTIF('Aglomeracje 2022 r.'!$C$13:$C$207,' Dane pomocnicze (ze spr. 21)'!C1541)=1,"TAK",IF(COUNTIF('Aglomeracje 2022 r.'!$C$13:$C$207,' Dane pomocnicze (ze spr. 21)'!C1541)&gt;1,"TAK, UWAGA, wystepuje w sprawozdaniu więcej niż jeden raz!!!","BRAK"))</f>
        <v>BRAK</v>
      </c>
      <c r="C1541" s="53" t="s">
        <v>8122</v>
      </c>
      <c r="D1541" s="521" t="s">
        <v>8123</v>
      </c>
      <c r="E1541" s="53" t="s">
        <v>1745</v>
      </c>
      <c r="F1541" s="53" t="s">
        <v>2385</v>
      </c>
      <c r="G1541" s="53" t="s">
        <v>2503</v>
      </c>
      <c r="H1541" s="53" t="s">
        <v>86</v>
      </c>
      <c r="I1541" s="53" t="s">
        <v>8124</v>
      </c>
      <c r="J1541" s="53" t="s">
        <v>1809</v>
      </c>
      <c r="K1541" s="53" t="s">
        <v>8123</v>
      </c>
      <c r="L1541" s="53" t="s">
        <v>3715</v>
      </c>
      <c r="M1541" s="53" t="s">
        <v>8123</v>
      </c>
      <c r="N1541" s="53" t="s">
        <v>8125</v>
      </c>
      <c r="O1541" s="54">
        <v>9857</v>
      </c>
      <c r="P1541" s="53" t="s">
        <v>8126</v>
      </c>
      <c r="Q1541" s="53">
        <v>1</v>
      </c>
      <c r="R1541" s="55">
        <v>53.250799999999998</v>
      </c>
      <c r="S1541" s="55">
        <v>21.371600000000001</v>
      </c>
      <c r="T1541" s="55">
        <v>53.056399999999996</v>
      </c>
      <c r="U1541" s="55">
        <v>21.6233</v>
      </c>
      <c r="V1541" s="53" t="s">
        <v>86</v>
      </c>
      <c r="W1541" s="85">
        <v>0</v>
      </c>
      <c r="X1541" s="87">
        <v>0</v>
      </c>
      <c r="Y1541" s="1" t="s">
        <v>7166</v>
      </c>
    </row>
  </sheetData>
  <sheetProtection selectLockedCells="1" selectUnlockedCells="1"/>
  <autoFilter ref="A4:X1541" xr:uid="{00000000-0009-0000-0000-000003000000}">
    <filterColumn colId="3">
      <filters>
        <filter val="Michów"/>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customSheetViews>
    <customSheetView guid="{11552376-15FB-46EF-BE23-01CDD9CAA153}">
      <pageMargins left="0.7" right="0.7" top="0.75" bottom="0.75" header="0.3" footer="0.3"/>
    </customSheetView>
    <customSheetView guid="{426200DC-8DE1-4815-98DE-CB46C11F1A86}" state="hidden">
      <pageMargins left="0.7" right="0.7" top="0.75" bottom="0.75" header="0.3" footer="0.3"/>
    </customSheetView>
    <customSheetView guid="{8E6C121D-2483-4B46-B1A1-DADD18350BD5}" state="hidden">
      <pageMargins left="0.7" right="0.7" top="0.75" bottom="0.75" header="0.3" footer="0.3"/>
    </customSheetView>
  </customSheetView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customSheetViews>
    <customSheetView guid="{11552376-15FB-46EF-BE23-01CDD9CAA153}">
      <pageMargins left="0.7" right="0.7" top="0.75" bottom="0.75" header="0.3" footer="0.3"/>
    </customSheetView>
    <customSheetView guid="{426200DC-8DE1-4815-98DE-CB46C11F1A86}" state="hidden">
      <pageMargins left="0.7" right="0.7" top="0.75" bottom="0.75" header="0.3" footer="0.3"/>
    </customSheetView>
    <customSheetView guid="{8E6C121D-2483-4B46-B1A1-DADD18350BD5}" state="hidden">
      <pageMargins left="0.7" right="0.7" top="0.75" bottom="0.75" header="0.3" footer="0.3"/>
    </customSheetView>
  </customSheetView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Aglomeracje 2022 r.</vt:lpstr>
      <vt:lpstr> Oczyszczalnie 2022 r.</vt:lpstr>
      <vt:lpstr>KP 2022 r.</vt:lpstr>
      <vt:lpstr> Dane pomocnicze (ze spr. 21)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Antoniak</dc:creator>
  <cp:lastModifiedBy>Anna Szewczyk</cp:lastModifiedBy>
  <cp:lastPrinted>2019-08-23T13:23:59Z</cp:lastPrinted>
  <dcterms:created xsi:type="dcterms:W3CDTF">2014-09-01T08:29:27Z</dcterms:created>
  <dcterms:modified xsi:type="dcterms:W3CDTF">2023-01-20T10:39:47Z</dcterms:modified>
</cp:coreProperties>
</file>